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2" windowWidth="11376" windowHeight="6120" tabRatio="544" activeTab="1"/>
  </bookViews>
  <sheets>
    <sheet name="1 Доходи" sheetId="1" r:id="rId1"/>
    <sheet name="2 Видатки" sheetId="2" r:id="rId2"/>
  </sheets>
  <definedNames>
    <definedName name="_xlnm.Print_Titles" localSheetId="1">'2 Видатки'!$1:$1</definedName>
    <definedName name="_xlnm.Print_Area" localSheetId="0">'1 Доходи'!$A$1:$G$66</definedName>
    <definedName name="_xlnm.Print_Area" localSheetId="1">'2 Видатки'!$A$1:$G$122</definedName>
  </definedNames>
  <calcPr fullCalcOnLoad="1"/>
</workbook>
</file>

<file path=xl/comments2.xml><?xml version="1.0" encoding="utf-8"?>
<comments xmlns="http://schemas.openxmlformats.org/spreadsheetml/2006/main">
  <authors>
    <author>U252111</author>
    <author>А</author>
  </authors>
  <commentList>
    <comment ref="A9" authorId="0">
      <text>
        <r>
          <rPr>
            <b/>
            <sz val="8"/>
            <rFont val="Tahoma"/>
            <family val="0"/>
          </rPr>
          <t>U252111:</t>
        </r>
        <r>
          <rPr>
            <sz val="8"/>
            <rFont val="Tahoma"/>
            <family val="0"/>
          </rPr>
          <t xml:space="preserve">
</t>
        </r>
      </text>
    </comment>
    <comment ref="A24" authorId="1">
      <text>
        <r>
          <rPr>
            <b/>
            <sz val="8"/>
            <rFont val="Tahoma"/>
            <family val="0"/>
          </rPr>
          <t>А:</t>
        </r>
        <r>
          <rPr>
            <sz val="8"/>
            <rFont val="Tahoma"/>
            <family val="0"/>
          </rPr>
          <t xml:space="preserve">
</t>
        </r>
      </text>
    </comment>
  </commentList>
</comments>
</file>

<file path=xl/sharedStrings.xml><?xml version="1.0" encoding="utf-8"?>
<sst xmlns="http://schemas.openxmlformats.org/spreadsheetml/2006/main" count="273" uniqueCount="243">
  <si>
    <t>Загальний фонд</t>
  </si>
  <si>
    <t>Спеціальний фонд</t>
  </si>
  <si>
    <t xml:space="preserve"> ВИДАТКИ</t>
  </si>
  <si>
    <t>010000</t>
  </si>
  <si>
    <t>Державне управління</t>
  </si>
  <si>
    <t>070000</t>
  </si>
  <si>
    <t>Освіта</t>
  </si>
  <si>
    <t>070201</t>
  </si>
  <si>
    <t>070303</t>
  </si>
  <si>
    <t>070401</t>
  </si>
  <si>
    <t>Позашкільні заклади освіти, заходи із позашкільної роботи з дітьми</t>
  </si>
  <si>
    <t>070802</t>
  </si>
  <si>
    <t>070804</t>
  </si>
  <si>
    <t>070805</t>
  </si>
  <si>
    <t>Групи централізованого господарського обслуговування</t>
  </si>
  <si>
    <t>070808</t>
  </si>
  <si>
    <t>080000</t>
  </si>
  <si>
    <t>Охорона здоров"я</t>
  </si>
  <si>
    <t>080101</t>
  </si>
  <si>
    <t>Лікарні</t>
  </si>
  <si>
    <t>081002</t>
  </si>
  <si>
    <t>Інші заходи по охороні здоров"я</t>
  </si>
  <si>
    <t>081009</t>
  </si>
  <si>
    <t>Забезпечення інсуліном хворих на цукровий діабет</t>
  </si>
  <si>
    <t>090000</t>
  </si>
  <si>
    <t>Соціальний захист та соц.забезпечення</t>
  </si>
  <si>
    <t>090201</t>
  </si>
  <si>
    <t>Пiльги ветеранам вiйни та працi,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</si>
  <si>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</si>
  <si>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та праці, реабілітованим громадянам, які стали інвалідами внаслідок репресій, або є пенсіонерами на придбання твердого палива та скрапленого газу</t>
  </si>
  <si>
    <t>090203</t>
  </si>
  <si>
    <t>Інші пiльги ветеранам вiйни та працi, реабілітованим громадянам, які стали інвалідами внаслідок репресій або є пенсіонерами</t>
  </si>
  <si>
    <t>090204</t>
  </si>
  <si>
    <t>Пільги ветеранам    військової служби та ветеранам органів внутрішніх справ, ветеранам державної пожежної охорони, вдовам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працівникам міліції, особам начальницького складу кримінально-виконавчої системи, державної пожежної охорони, дітям (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стали інвалідами при проходженні військової служби,  на житлово-комунальні послуги.</t>
  </si>
  <si>
    <t>090205</t>
  </si>
  <si>
    <t>Пільги ветеранам військової служби та органів внутрішніх справ, ветеранам державної пожежної охорони, ветеранам Державної служби спеціального зв'язку та захисту інформації України   на придбання твердого палива та скрапленого газу.</t>
  </si>
  <si>
    <t>090207</t>
  </si>
  <si>
    <t>Пільги громадянам, які постраждали внаслідок Чорнобильської катастрофи на житлово-комунальні послуги</t>
  </si>
  <si>
    <t>090208</t>
  </si>
  <si>
    <t>Пільги громадянам, які постраждали внаслідок Чорнобильської катастрофи на придбання твердого палива та скрапленого газу</t>
  </si>
  <si>
    <t>090209</t>
  </si>
  <si>
    <t>Інші пільги громадянам, які постраждали внаслідок Чорнобильської катастрофи</t>
  </si>
  <si>
    <t>090210</t>
  </si>
  <si>
    <t xml:space="preserve">Пільги громадянам,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оплату електроенергії,природного газу, послуг тепло-водопостачання і водовідведення, квартирної плати, вивезення побутового сміття та рідких нечистот    </t>
  </si>
  <si>
    <t>090211</t>
  </si>
  <si>
    <t xml:space="preserve">Пільги,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придбання рідкого пічного побутового палива і скрапленого газу    </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</si>
  <si>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</si>
  <si>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</si>
  <si>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</si>
  <si>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</si>
  <si>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</si>
  <si>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на житлово-комунальні послуги</t>
  </si>
  <si>
    <t>090216</t>
  </si>
  <si>
    <t>Пільги багатодітним сім'ям на придбання твердого палива та скрапленого газу</t>
  </si>
  <si>
    <t>090302</t>
  </si>
  <si>
    <t>Допомога у зв"язку з вагітністю і пологами</t>
  </si>
  <si>
    <t>090303</t>
  </si>
  <si>
    <t xml:space="preserve">Допомога по догляду за дитиною віком до 3 років </t>
  </si>
  <si>
    <t>090304</t>
  </si>
  <si>
    <t>Одноразова допомога при народженні дитини</t>
  </si>
  <si>
    <t>090305</t>
  </si>
  <si>
    <t>Допомога на дітей,які перебувають під опікою чи піклуванням</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</si>
  <si>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</si>
  <si>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</si>
  <si>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</si>
  <si>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</si>
  <si>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</si>
  <si>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</si>
  <si>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</si>
  <si>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 xml:space="preserve">Державна соціальна  допомога малозабезпеченим сім"ям </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</si>
  <si>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</si>
  <si>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</si>
  <si>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</si>
  <si>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палива та рідкого пічного побутового палива і скрапленого газу</t>
  </si>
  <si>
    <t>090412</t>
  </si>
  <si>
    <t>Інші видатки по соціальному захисту населення</t>
  </si>
  <si>
    <t>090417</t>
  </si>
  <si>
    <t>Витрати на поховання учасників бойових дій</t>
  </si>
  <si>
    <t>090802</t>
  </si>
  <si>
    <t>Інші програми соціального захисту неповнолітніх</t>
  </si>
  <si>
    <t>091101</t>
  </si>
  <si>
    <t>Утримання центрів соціальних служб для молоді</t>
  </si>
  <si>
    <t>091102</t>
  </si>
  <si>
    <t>Програми і заходи центрів соціальних служб для молоді</t>
  </si>
  <si>
    <t>091103</t>
  </si>
  <si>
    <t>Соціальні програми і заходи державних органів у справах молоді</t>
  </si>
  <si>
    <t>091104</t>
  </si>
  <si>
    <t>Соціальні програми і заходи державних органів у справах жінок</t>
  </si>
  <si>
    <t>091107</t>
  </si>
  <si>
    <t>Соціальні програми і заходи державних органів у справах сім"ї</t>
  </si>
  <si>
    <t>091204</t>
  </si>
  <si>
    <t>Територіальні центри і відділення соціальної допомоги на дому</t>
  </si>
  <si>
    <t>091209</t>
  </si>
  <si>
    <t>Фінансова підтримка громадських організацій, інвалідів, ветеранів</t>
  </si>
  <si>
    <t>091300</t>
  </si>
  <si>
    <t>Державна соціальна допомога інвалідам з  дитинства та дітям інвалідам</t>
  </si>
  <si>
    <t>100000</t>
  </si>
  <si>
    <t>Житлово-комунальне  господарство</t>
  </si>
  <si>
    <t>100203</t>
  </si>
  <si>
    <t>Благоустрій міст, сіл, селищ</t>
  </si>
  <si>
    <t>Культура і мистецтво</t>
  </si>
  <si>
    <t>Інші мистецькі заходи</t>
  </si>
  <si>
    <t>Бібліотеки</t>
  </si>
  <si>
    <t>Музеї і виставки</t>
  </si>
  <si>
    <t>Палаци і будинки культури</t>
  </si>
  <si>
    <t>Школи естетичного виховання дітей</t>
  </si>
  <si>
    <t>Інші культурно-освітні заходи</t>
  </si>
  <si>
    <t>Засоби масової інформації</t>
  </si>
  <si>
    <t>Періодичні видання</t>
  </si>
  <si>
    <t>Книговидання</t>
  </si>
  <si>
    <t>Фізична культура і спорт</t>
  </si>
  <si>
    <t>Проведення навчально-тренувальних зборів і змагань</t>
  </si>
  <si>
    <t>Утримання дитячо-юнацьких спортивних шкіл</t>
  </si>
  <si>
    <t>Утримання апарату управління ФСТ"Колос"</t>
  </si>
  <si>
    <t>Транспорт, дорожнє  господарство, телекомунікації  та  інформатика</t>
  </si>
  <si>
    <t>Компенсаційні виплати на пільговий проїзд автомобільним транспортом окремим категоріям громадян</t>
  </si>
  <si>
    <t>Попередження та ліквідація надзвичайних ситуацій та наслідків стихійного лиха</t>
  </si>
  <si>
    <t>Видатки на запобігання та ліквідацію надзвичайних ситуацій</t>
  </si>
  <si>
    <t>Видатки, не віднесені до основних груп</t>
  </si>
  <si>
    <t>Резервний фонд</t>
  </si>
  <si>
    <t>Інші видатки</t>
  </si>
  <si>
    <t>Разом по загальному фонду</t>
  </si>
  <si>
    <t>Дотації вирівнювання</t>
  </si>
  <si>
    <t>Всього видатків загального фонду (з урахуванням трансфертів)</t>
  </si>
  <si>
    <t>Кредитування загального фонду</t>
  </si>
  <si>
    <t>Надання державного пільгового кредиту індивідуальним сільським забудовникам</t>
  </si>
  <si>
    <t>010116</t>
  </si>
  <si>
    <t>Органи  місцевого самоврядування</t>
  </si>
  <si>
    <t>Загальноосвітні  школи</t>
  </si>
  <si>
    <t>Охорона  здоров"я</t>
  </si>
  <si>
    <t xml:space="preserve">Соціальний  захист та соціальне забезпечення </t>
  </si>
  <si>
    <t>Територіальні  центри і відділення  соціальної допомоги  на  дому</t>
  </si>
  <si>
    <t>110000</t>
  </si>
  <si>
    <t>Культура  і  мистецтво</t>
  </si>
  <si>
    <t>110201</t>
  </si>
  <si>
    <t>110204</t>
  </si>
  <si>
    <t>110205</t>
  </si>
  <si>
    <t>150000</t>
  </si>
  <si>
    <t>Будівництво</t>
  </si>
  <si>
    <t>150101</t>
  </si>
  <si>
    <t>Капітальні видатки</t>
  </si>
  <si>
    <t>Всього видатків по спеціальному фонду</t>
  </si>
  <si>
    <t>Кредитування спеціального фонду:</t>
  </si>
  <si>
    <t>Повернення коштів, наданих для кредитування індивідуальних сільських забудовників</t>
  </si>
  <si>
    <t>Всього видатків:</t>
  </si>
  <si>
    <t>Начальник фінансового управління</t>
  </si>
  <si>
    <t xml:space="preserve">райдержадміністрації                                                      </t>
  </si>
  <si>
    <t>Л.І.Потапенко</t>
  </si>
  <si>
    <t xml:space="preserve">      </t>
  </si>
  <si>
    <t>Чернігівської районної ради</t>
  </si>
  <si>
    <t>Звіт</t>
  </si>
  <si>
    <t xml:space="preserve">про виконання районного бюджету по загальному </t>
  </si>
  <si>
    <t>грн.</t>
  </si>
  <si>
    <t>КФК</t>
  </si>
  <si>
    <t>Показники за бюджетною класифікацією</t>
  </si>
  <si>
    <t>% виконання до уточнених бюджетних призначень на звітний період</t>
  </si>
  <si>
    <t xml:space="preserve">ДОХОДИ </t>
  </si>
  <si>
    <t>Неподаткові надходження</t>
  </si>
  <si>
    <t>Інші надходження</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</si>
  <si>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t>
  </si>
  <si>
    <t>Доходи від операцій з капіталом</t>
  </si>
  <si>
    <t>РАЗОМ ДОХОДІВ</t>
  </si>
  <si>
    <t>Офіційні трансферти</t>
  </si>
  <si>
    <t>Інші субвенції</t>
  </si>
  <si>
    <t>ВСЬОГО ДОХОДІВ ПО ЗАГАЛЬНОМУ ФОНДУ</t>
  </si>
  <si>
    <t>Власні надходження бюджетних установ</t>
  </si>
  <si>
    <t>ВСЬОГО ДОХОДІВ ПО СПЕЦІАЛЬНОМУ ФОНДУ</t>
  </si>
  <si>
    <t xml:space="preserve">ВСЬОГО ДОХОДІВ </t>
  </si>
  <si>
    <t>900201</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</si>
  <si>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</si>
  <si>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</si>
  <si>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Субвенція на проведення видатків місцевих бюджетів, що враховуються при визначенні обсягу міжбюджетних трансфертів</t>
  </si>
  <si>
    <t>"Про звіт про виконання районного бюджету</t>
  </si>
  <si>
    <t>Податок на прибуток підприємств та фінансових установ комунальної власності</t>
  </si>
  <si>
    <t>Частина чистого прибутку (доходу) державних унітарних підприємств та їх об’єднань, що вилучається до бюджету, та дивіденди (доход), нараховані на акції (частки, паї) господарських товариств, у статутних капіталах яких є державна власність</t>
  </si>
  <si>
    <t xml:space="preserve">Частина чистого прибутку (доходу) комунальних унітарних підприємств та їх об'єднань, що вилучається до бюджету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</si>
  <si>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</si>
  <si>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</si>
  <si>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</si>
  <si>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Дотації вирівнювання з державного бюджету місцевим бюджетам </t>
  </si>
  <si>
    <t>Надходження від плати за послуги, що надаються бюджетними установами згідно із законодавством</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</si>
  <si>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</si>
  <si>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</si>
  <si>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Податкові надходження  </t>
  </si>
  <si>
    <t>Податки на доходи, податки на прибуток, податки на збільшення ринкової вартості  </t>
  </si>
  <si>
    <t>Податок на доходи фізичних осіб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</si>
  <si>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</si>
  <si>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</si>
  <si>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</si>
  <si>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</si>
  <si>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більше 200</t>
  </si>
  <si>
    <t>Інші неподаткові надходження</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</si>
  <si>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</si>
  <si>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субвенції</t>
  </si>
  <si>
    <t>Підтримка малого і середнього підприємництва </t>
  </si>
  <si>
    <t>Інші послуги, пов`язані з економічною діяльністю </t>
  </si>
  <si>
    <t>Сільське і лісове господарство, рибне господарство та мисливство </t>
  </si>
  <si>
    <t>Програми в галузі сільського господарства, лісового господарства, рибальства та мисливства </t>
  </si>
  <si>
    <t>Додаток 1</t>
  </si>
  <si>
    <t xml:space="preserve">Виконано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</si>
  <si>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</si>
  <si>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</si>
  <si>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</si>
  <si>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</si>
  <si>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</si>
  <si>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080800</t>
  </si>
  <si>
    <t>Загальноосвітні школи (в т. ч. школа-дитячий садок, інтернат при школі), спеціалізовані школи, ліцеї, гімназії, колегіуми</t>
  </si>
  <si>
    <t>Дитячі будинки (в т. ч. сімейного типу, прийомні сім`ї)</t>
  </si>
  <si>
    <t>Методична робота, інші заходи у сфері народної освіти</t>
  </si>
  <si>
    <t>Централізовані бухгалтерії обласних, міських, районних відділів освіти</t>
  </si>
  <si>
    <t>Допомога дітям-сиротам та дітям, позбавленим батьківського піклування, яким виповнюється 18 років</t>
  </si>
  <si>
    <t>Центри первинної медичної (медико-санітарної) допомоги</t>
  </si>
  <si>
    <t>Інші додаткові дотації </t>
  </si>
  <si>
    <t>__________________ 2014 року</t>
  </si>
  <si>
    <t>Бюджетні призначення на  2014 рік</t>
  </si>
  <si>
    <r>
      <t>Податок на прибуток підприємств</t>
    </r>
    <r>
      <rPr>
        <sz val="12"/>
        <rFont val="Times New Roman"/>
        <family val="1"/>
      </rPr>
      <t> </t>
    </r>
  </si>
  <si>
    <r>
      <t>Доходи від власності та підприємницької діяльності</t>
    </r>
    <r>
      <rPr>
        <sz val="12"/>
        <rFont val="Times New Roman"/>
        <family val="1"/>
      </rPr>
      <t> </t>
    </r>
  </si>
  <si>
    <r>
      <t>Інші надходження</t>
    </r>
    <r>
      <rPr>
        <sz val="12"/>
        <rFont val="Times New Roman"/>
        <family val="1"/>
      </rPr>
      <t> </t>
    </r>
  </si>
  <si>
    <t xml:space="preserve">Інші надходження </t>
  </si>
  <si>
    <r>
      <t>Надходження від продажу основного капіталу</t>
    </r>
    <r>
      <rPr>
        <sz val="12"/>
        <rFont val="Times New Roman"/>
        <family val="1"/>
      </rPr>
      <t> </t>
    </r>
  </si>
  <si>
    <r>
      <t>Від органів державного управління</t>
    </r>
    <r>
      <rPr>
        <sz val="12"/>
        <rFont val="Times New Roman"/>
        <family val="1"/>
      </rPr>
      <t> </t>
    </r>
  </si>
  <si>
    <r>
      <t>Кошти, що надходять з інших бюджетів</t>
    </r>
    <r>
      <rPr>
        <sz val="12"/>
        <rFont val="Times New Roman"/>
        <family val="1"/>
      </rPr>
      <t> </t>
    </r>
  </si>
  <si>
    <r>
      <t>Дотації</t>
    </r>
    <r>
      <rPr>
        <sz val="12"/>
        <rFont val="Times New Roman"/>
        <family val="1"/>
      </rPr>
      <t> </t>
    </r>
  </si>
  <si>
    <r>
      <t>Субвенції</t>
    </r>
    <r>
      <rPr>
        <sz val="12"/>
        <rFont val="Times New Roman"/>
        <family val="1"/>
      </rPr>
      <t> </t>
    </r>
  </si>
  <si>
    <t>Надходження коштів від відшкодування втрат сільськогосподарського і лісогосподарського виробництва</t>
  </si>
  <si>
    <r>
      <t>Інші джерела власних надходжень бюджетних установ</t>
    </r>
    <r>
      <rPr>
        <sz val="12"/>
        <rFont val="Times New Roman"/>
        <family val="1"/>
      </rPr>
      <t> </t>
    </r>
  </si>
  <si>
    <t>200000</t>
  </si>
  <si>
    <t>Охорона навколишнього природного середовища та ядерна безпека</t>
  </si>
  <si>
    <t>Охорона і раціональне використання земель</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</si>
  <si>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</si>
  <si>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</si>
  <si>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Інша діяльність у сфері охорони навколишнього природного середовища</t>
  </si>
  <si>
    <t>Захищені без 2610, субв.</t>
  </si>
  <si>
    <t>%</t>
  </si>
  <si>
    <t>Видатки без субвенцій</t>
  </si>
  <si>
    <t>Субвенція з державного бюджету місцевим бюджетам на проведення виборів депутатів місцевих рад та сільських, селищних, міських голів</t>
  </si>
  <si>
    <t>Додаткова дотація з державного бюджету на вирівнювання фінансової забезпеченості місцевих бюджетів</t>
  </si>
  <si>
    <t xml:space="preserve">до рішення сесії </t>
  </si>
  <si>
    <t>за І півріччя 2014 року"</t>
  </si>
  <si>
    <t>та спеціальному фонду за  І півріччя 2014 року</t>
  </si>
  <si>
    <t>% виконання до бюджетних призначень на 2014 рік</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</si>
  <si>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</si>
  <si>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Уточнені бюджетні призначення на І півріччя 2014 р.</t>
  </si>
</sst>
</file>

<file path=xl/styles.xml><?xml version="1.0" encoding="utf-8"?>
<styleSheet xmlns="http://schemas.openxmlformats.org/spreadsheetml/2006/main">
  <numFmts count="2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0.000"/>
    <numFmt numFmtId="177" formatCode="0.0000"/>
  </numFmts>
  <fonts count="51">
    <font>
      <sz val="10"/>
      <name val="Arial Cyr"/>
      <family val="0"/>
    </font>
    <font>
      <sz val="12"/>
      <color indexed="8"/>
      <name val="Times New Roman"/>
      <family val="1"/>
    </font>
    <font>
      <b/>
      <sz val="12"/>
      <color indexed="8"/>
      <name val="Times New Roman"/>
      <family val="1"/>
    </font>
    <font>
      <sz val="14"/>
      <color indexed="8"/>
      <name val="Times New Roman"/>
      <family val="1"/>
    </font>
    <font>
      <b/>
      <sz val="14"/>
      <color indexed="8"/>
      <name val="Times New Roman"/>
      <family val="1"/>
    </font>
    <font>
      <sz val="14"/>
      <name val="Times New Roman"/>
      <family val="1"/>
    </font>
    <font>
      <u val="single"/>
      <sz val="10"/>
      <color indexed="12"/>
      <name val="Arial Cyr"/>
      <family val="0"/>
    </font>
    <font>
      <u val="single"/>
      <sz val="10"/>
      <color indexed="36"/>
      <name val="Arial Cyr"/>
      <family val="0"/>
    </font>
    <font>
      <sz val="12"/>
      <name val="Times New Roman Cyr"/>
      <family val="1"/>
    </font>
    <font>
      <b/>
      <sz val="14"/>
      <name val="Times New Roman"/>
      <family val="1"/>
    </font>
    <font>
      <sz val="12"/>
      <name val="Times New Roman"/>
      <family val="1"/>
    </font>
    <font>
      <b/>
      <sz val="12"/>
      <name val="Times New Roman"/>
      <family val="1"/>
    </font>
    <font>
      <b/>
      <i/>
      <sz val="16"/>
      <color indexed="8"/>
      <name val="Times New Roman"/>
      <family val="1"/>
    </font>
    <font>
      <b/>
      <sz val="8"/>
      <name val="Tahoma"/>
      <family val="0"/>
    </font>
    <font>
      <sz val="8"/>
      <name val="Tahom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8"/>
      <color indexed="8"/>
      <name val="Times New Roman"/>
      <family val="1"/>
    </font>
    <font>
      <sz val="10"/>
      <name val="Helv"/>
      <family val="0"/>
    </font>
    <font>
      <i/>
      <sz val="12"/>
      <name val="Times New Roman"/>
      <family val="1"/>
    </font>
    <font>
      <b/>
      <sz val="16"/>
      <color indexed="8"/>
      <name val="Times New Roman"/>
      <family val="1"/>
    </font>
    <font>
      <sz val="16"/>
      <color indexed="8"/>
      <name val="Times New Roman"/>
      <family val="1"/>
    </font>
    <font>
      <sz val="10"/>
      <name val="Times New Roman"/>
      <family val="1"/>
    </font>
    <font>
      <sz val="18"/>
      <name val="Times New Roman"/>
      <family val="1"/>
    </font>
    <font>
      <b/>
      <sz val="18"/>
      <name val="Times New Roman"/>
      <family val="1"/>
    </font>
    <font>
      <b/>
      <i/>
      <sz val="12"/>
      <name val="Times New Roman"/>
      <family val="1"/>
    </font>
    <font>
      <i/>
      <sz val="16"/>
      <name val="Times New Roman"/>
      <family val="1"/>
    </font>
    <font>
      <b/>
      <i/>
      <sz val="16"/>
      <name val="Times New Roman"/>
      <family val="1"/>
    </font>
    <font>
      <i/>
      <sz val="14"/>
      <name val="Times New Roman"/>
      <family val="1"/>
    </font>
    <font>
      <b/>
      <i/>
      <sz val="14"/>
      <name val="Times New Roman"/>
      <family val="1"/>
    </font>
    <font>
      <b/>
      <sz val="16"/>
      <name val="Times New Roman"/>
      <family val="1"/>
    </font>
    <font>
      <b/>
      <sz val="18"/>
      <color indexed="8"/>
      <name val="Times New Roman"/>
      <family val="1"/>
    </font>
    <font>
      <sz val="18"/>
      <color indexed="63"/>
      <name val="Times New Roman"/>
      <family val="1"/>
    </font>
    <font>
      <sz val="16"/>
      <name val="Times New Roman"/>
      <family val="1"/>
    </font>
    <font>
      <sz val="20"/>
      <color indexed="8"/>
      <name val="Times New Roman"/>
      <family val="1"/>
    </font>
    <font>
      <b/>
      <sz val="8"/>
      <name val="Arial Cyr"/>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top style="thin"/>
      <bottom style="thin"/>
    </border>
    <border>
      <left>
        <color indexed="63"/>
      </left>
      <right>
        <color indexed="63"/>
      </right>
      <top>
        <color indexed="63"/>
      </top>
      <bottom style="medium"/>
    </border>
    <border>
      <left>
        <color indexed="63"/>
      </left>
      <right>
        <color indexed="63"/>
      </right>
      <top style="thin">
        <color indexed="8"/>
      </top>
      <bottom style="thin">
        <color indexed="8"/>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s>
  <cellStyleXfs count="65">
    <xf numFmtId="0" fontId="3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2" borderId="0" applyNumberFormat="0" applyBorder="0" applyAlignment="0" applyProtection="0"/>
    <xf numFmtId="0" fontId="31" fillId="5" borderId="0" applyNumberFormat="0" applyBorder="0" applyAlignment="0" applyProtection="0"/>
    <xf numFmtId="0" fontId="31" fillId="3"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6" borderId="0" applyNumberFormat="0" applyBorder="0" applyAlignment="0" applyProtection="0"/>
    <xf numFmtId="0" fontId="31" fillId="9" borderId="0" applyNumberFormat="0" applyBorder="0" applyAlignment="0" applyProtection="0"/>
    <xf numFmtId="0" fontId="31" fillId="3" borderId="0" applyNumberFormat="0" applyBorder="0" applyAlignment="0" applyProtection="0"/>
    <xf numFmtId="0" fontId="30" fillId="10"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6" borderId="0" applyNumberFormat="0" applyBorder="0" applyAlignment="0" applyProtection="0"/>
    <xf numFmtId="0" fontId="30" fillId="10" borderId="0" applyNumberFormat="0" applyBorder="0" applyAlignment="0" applyProtection="0"/>
    <xf numFmtId="0" fontId="30" fillId="3"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22" fillId="3" borderId="1" applyNumberFormat="0" applyAlignment="0" applyProtection="0"/>
    <xf numFmtId="0" fontId="23" fillId="2" borderId="2" applyNumberFormat="0" applyAlignment="0" applyProtection="0"/>
    <xf numFmtId="0" fontId="24" fillId="2"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9" fillId="0" borderId="6" applyNumberFormat="0" applyFill="0" applyAlignment="0" applyProtection="0"/>
    <xf numFmtId="0" fontId="26" fillId="15" borderId="7" applyNumberFormat="0" applyAlignment="0" applyProtection="0"/>
    <xf numFmtId="0" fontId="15" fillId="0" borderId="0" applyNumberFormat="0" applyFill="0" applyBorder="0" applyAlignment="0" applyProtection="0"/>
    <xf numFmtId="0" fontId="21" fillId="8" borderId="0" applyNumberFormat="0" applyBorder="0" applyAlignment="0" applyProtection="0"/>
    <xf numFmtId="0" fontId="0" fillId="0" borderId="0">
      <alignment/>
      <protection/>
    </xf>
    <xf numFmtId="0" fontId="8" fillId="0" borderId="0">
      <alignment/>
      <protection/>
    </xf>
    <xf numFmtId="0" fontId="7" fillId="0" borderId="0" applyNumberFormat="0" applyFill="0" applyBorder="0" applyAlignment="0" applyProtection="0"/>
    <xf numFmtId="0" fontId="20" fillId="16" borderId="0" applyNumberFormat="0" applyBorder="0" applyAlignment="0" applyProtection="0"/>
    <xf numFmtId="0" fontId="28"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7" borderId="0" applyNumberFormat="0" applyBorder="0" applyAlignment="0" applyProtection="0"/>
  </cellStyleXfs>
  <cellXfs count="147">
    <xf numFmtId="0" fontId="0" fillId="0" borderId="0" xfId="0" applyAlignment="1">
      <alignment/>
    </xf>
    <xf numFmtId="0" fontId="1" fillId="0" borderId="0" xfId="0" applyFont="1" applyFill="1" applyAlignment="1">
      <alignment vertical="top"/>
    </xf>
    <xf numFmtId="0" fontId="1" fillId="0" borderId="0" xfId="0" applyFont="1" applyFill="1" applyAlignment="1">
      <alignment horizontal="left" vertical="top"/>
    </xf>
    <xf numFmtId="0" fontId="3" fillId="0" borderId="0" xfId="0" applyFont="1" applyFill="1" applyAlignment="1">
      <alignment vertical="top"/>
    </xf>
    <xf numFmtId="0" fontId="1" fillId="0" borderId="0" xfId="0" applyFont="1" applyFill="1" applyAlignment="1">
      <alignment vertical="top" wrapText="1"/>
    </xf>
    <xf numFmtId="0" fontId="1" fillId="0" borderId="0" xfId="0" applyFont="1" applyFill="1" applyAlignment="1">
      <alignment horizontal="center" vertical="top"/>
    </xf>
    <xf numFmtId="0" fontId="2" fillId="0" borderId="0" xfId="0" applyFont="1" applyFill="1" applyAlignment="1">
      <alignment vertical="top"/>
    </xf>
    <xf numFmtId="0" fontId="2" fillId="0" borderId="10" xfId="0" applyFont="1" applyFill="1" applyBorder="1" applyAlignment="1">
      <alignment vertical="top"/>
    </xf>
    <xf numFmtId="0" fontId="3" fillId="0" borderId="11" xfId="0" applyFont="1" applyFill="1" applyBorder="1" applyAlignment="1">
      <alignment horizontal="left" vertical="top"/>
    </xf>
    <xf numFmtId="0" fontId="1" fillId="0" borderId="0" xfId="0" applyFont="1" applyFill="1" applyBorder="1" applyAlignment="1">
      <alignment vertical="top"/>
    </xf>
    <xf numFmtId="1" fontId="1" fillId="0" borderId="0" xfId="0" applyNumberFormat="1" applyFont="1" applyFill="1" applyAlignment="1">
      <alignment vertical="top"/>
    </xf>
    <xf numFmtId="1" fontId="4" fillId="0" borderId="0" xfId="0" applyNumberFormat="1" applyFont="1" applyFill="1" applyBorder="1" applyAlignment="1">
      <alignment horizontal="center" vertical="top"/>
    </xf>
    <xf numFmtId="3" fontId="1" fillId="0" borderId="0" xfId="0" applyNumberFormat="1" applyFont="1" applyFill="1" applyAlignment="1">
      <alignment vertical="top"/>
    </xf>
    <xf numFmtId="0" fontId="1" fillId="0" borderId="0" xfId="0" applyFont="1" applyFill="1" applyBorder="1" applyAlignment="1">
      <alignment horizontal="right" vertical="top"/>
    </xf>
    <xf numFmtId="0" fontId="1" fillId="0" borderId="0" xfId="0" applyFont="1" applyFill="1" applyBorder="1" applyAlignment="1">
      <alignment horizontal="center" vertical="top"/>
    </xf>
    <xf numFmtId="0" fontId="2" fillId="0" borderId="0" xfId="0" applyFont="1" applyFill="1" applyBorder="1" applyAlignment="1">
      <alignment vertical="top"/>
    </xf>
    <xf numFmtId="2" fontId="1" fillId="0" borderId="0" xfId="0" applyNumberFormat="1" applyFont="1" applyFill="1" applyBorder="1" applyAlignment="1">
      <alignment vertical="top"/>
    </xf>
    <xf numFmtId="1" fontId="1" fillId="0" borderId="0" xfId="0" applyNumberFormat="1" applyFont="1" applyFill="1" applyBorder="1" applyAlignment="1">
      <alignment vertical="top"/>
    </xf>
    <xf numFmtId="1" fontId="2" fillId="0" borderId="0" xfId="0" applyNumberFormat="1" applyFont="1" applyFill="1" applyBorder="1" applyAlignment="1">
      <alignment vertical="top"/>
    </xf>
    <xf numFmtId="3" fontId="1" fillId="0" borderId="0" xfId="0" applyNumberFormat="1" applyFont="1" applyFill="1" applyBorder="1" applyAlignment="1">
      <alignment vertical="top"/>
    </xf>
    <xf numFmtId="0" fontId="3" fillId="0" borderId="12" xfId="0" applyFont="1" applyFill="1" applyBorder="1" applyAlignment="1">
      <alignment horizontal="center" vertical="top" wrapText="1"/>
    </xf>
    <xf numFmtId="0" fontId="3" fillId="0" borderId="12" xfId="0" applyFont="1" applyFill="1" applyBorder="1" applyAlignment="1">
      <alignment horizontal="center" vertical="top"/>
    </xf>
    <xf numFmtId="1" fontId="3" fillId="0" borderId="0" xfId="0" applyNumberFormat="1" applyFont="1" applyFill="1" applyAlignment="1">
      <alignment vertical="top"/>
    </xf>
    <xf numFmtId="0" fontId="1" fillId="0" borderId="0" xfId="0" applyFont="1" applyFill="1" applyBorder="1" applyAlignment="1">
      <alignment horizontal="right"/>
    </xf>
    <xf numFmtId="0" fontId="11" fillId="0" borderId="12" xfId="0" applyFont="1" applyFill="1" applyBorder="1" applyAlignment="1">
      <alignment horizontal="left" vertical="top"/>
    </xf>
    <xf numFmtId="0" fontId="11" fillId="0" borderId="12" xfId="0" applyFont="1" applyFill="1" applyBorder="1" applyAlignment="1">
      <alignment vertical="top"/>
    </xf>
    <xf numFmtId="3" fontId="11" fillId="0" borderId="11" xfId="0" applyNumberFormat="1" applyFont="1" applyFill="1" applyBorder="1" applyAlignment="1">
      <alignment horizontal="center" vertical="top"/>
    </xf>
    <xf numFmtId="0" fontId="11" fillId="0" borderId="12" xfId="0" applyFont="1" applyFill="1" applyBorder="1" applyAlignment="1">
      <alignment vertical="top" wrapText="1"/>
    </xf>
    <xf numFmtId="3" fontId="10" fillId="0" borderId="12" xfId="0" applyNumberFormat="1" applyFont="1" applyFill="1" applyBorder="1" applyAlignment="1">
      <alignment horizontal="center" vertical="top"/>
    </xf>
    <xf numFmtId="0" fontId="10" fillId="0" borderId="12" xfId="0" applyFont="1" applyFill="1" applyBorder="1" applyAlignment="1">
      <alignment horizontal="left" vertical="top"/>
    </xf>
    <xf numFmtId="0" fontId="34" fillId="0" borderId="12" xfId="0" applyFont="1" applyFill="1" applyBorder="1" applyAlignment="1">
      <alignment vertical="top" wrapText="1"/>
    </xf>
    <xf numFmtId="0" fontId="10" fillId="0" borderId="12" xfId="0" applyFont="1" applyFill="1" applyBorder="1" applyAlignment="1">
      <alignment vertical="top" wrapText="1"/>
    </xf>
    <xf numFmtId="0" fontId="10" fillId="0" borderId="13" xfId="0" applyFont="1" applyFill="1" applyBorder="1" applyAlignment="1">
      <alignment vertical="top" wrapText="1"/>
    </xf>
    <xf numFmtId="0" fontId="11" fillId="0" borderId="14" xfId="0" applyFont="1" applyFill="1" applyBorder="1" applyAlignment="1">
      <alignment horizontal="left" vertical="top" wrapText="1"/>
    </xf>
    <xf numFmtId="3" fontId="11" fillId="0" borderId="12" xfId="0" applyNumberFormat="1" applyFont="1" applyFill="1" applyBorder="1" applyAlignment="1">
      <alignment horizontal="center" vertical="top"/>
    </xf>
    <xf numFmtId="0" fontId="10" fillId="0" borderId="14" xfId="0" applyFont="1" applyFill="1" applyBorder="1" applyAlignment="1">
      <alignment horizontal="left" vertical="top" wrapText="1"/>
    </xf>
    <xf numFmtId="3" fontId="10" fillId="0" borderId="11" xfId="0" applyNumberFormat="1" applyFont="1" applyFill="1" applyBorder="1" applyAlignment="1">
      <alignment horizontal="center" vertical="top"/>
    </xf>
    <xf numFmtId="0" fontId="5" fillId="0" borderId="0" xfId="0" applyFont="1" applyFill="1" applyBorder="1" applyAlignment="1">
      <alignment vertical="top"/>
    </xf>
    <xf numFmtId="0" fontId="9" fillId="0" borderId="0" xfId="0" applyFont="1" applyFill="1" applyBorder="1" applyAlignment="1">
      <alignment vertical="top"/>
    </xf>
    <xf numFmtId="0" fontId="9" fillId="0" borderId="15" xfId="0" applyFont="1" applyFill="1" applyBorder="1" applyAlignment="1">
      <alignment vertical="top"/>
    </xf>
    <xf numFmtId="0" fontId="11" fillId="0" borderId="12" xfId="0" applyFont="1" applyFill="1" applyBorder="1" applyAlignment="1">
      <alignment horizontal="left" vertical="top" wrapText="1"/>
    </xf>
    <xf numFmtId="0" fontId="10" fillId="0" borderId="12" xfId="0" applyFont="1" applyFill="1" applyBorder="1" applyAlignment="1">
      <alignment horizontal="left" vertical="top" wrapText="1"/>
    </xf>
    <xf numFmtId="2" fontId="1" fillId="0" borderId="0" xfId="0" applyNumberFormat="1" applyFont="1" applyFill="1" applyAlignment="1">
      <alignment vertical="top"/>
    </xf>
    <xf numFmtId="0" fontId="2" fillId="0" borderId="0" xfId="0" applyFont="1" applyFill="1" applyBorder="1" applyAlignment="1">
      <alignment horizontal="right" vertical="top"/>
    </xf>
    <xf numFmtId="0" fontId="36" fillId="0" borderId="0" xfId="0" applyFont="1" applyFill="1" applyBorder="1" applyAlignment="1">
      <alignment horizontal="right" vertical="top"/>
    </xf>
    <xf numFmtId="0" fontId="35" fillId="0" borderId="0" xfId="0" applyFont="1" applyFill="1" applyBorder="1" applyAlignment="1">
      <alignment horizontal="center" vertical="top"/>
    </xf>
    <xf numFmtId="0" fontId="35" fillId="0" borderId="0" xfId="0" applyFont="1" applyFill="1" applyAlignment="1">
      <alignment horizontal="center" vertical="top"/>
    </xf>
    <xf numFmtId="0" fontId="35" fillId="0" borderId="0" xfId="0" applyFont="1" applyFill="1" applyBorder="1" applyAlignment="1">
      <alignment vertical="top"/>
    </xf>
    <xf numFmtId="0" fontId="35" fillId="0" borderId="0" xfId="0" applyFont="1" applyFill="1" applyAlignment="1">
      <alignment vertical="top"/>
    </xf>
    <xf numFmtId="1" fontId="32" fillId="0" borderId="0" xfId="0" applyNumberFormat="1" applyFont="1" applyFill="1" applyAlignment="1">
      <alignment vertical="top"/>
    </xf>
    <xf numFmtId="0" fontId="10" fillId="0" borderId="16" xfId="0" applyFont="1" applyFill="1" applyBorder="1" applyAlignment="1">
      <alignment vertical="top" wrapText="1"/>
    </xf>
    <xf numFmtId="0" fontId="10" fillId="0" borderId="0" xfId="0" applyFont="1" applyFill="1" applyBorder="1" applyAlignment="1">
      <alignment horizontal="left" vertical="top"/>
    </xf>
    <xf numFmtId="0" fontId="38" fillId="0" borderId="0" xfId="0" applyFont="1" applyFill="1" applyAlignment="1">
      <alignment vertical="top" wrapText="1"/>
    </xf>
    <xf numFmtId="0" fontId="38" fillId="0" borderId="0" xfId="0" applyFont="1" applyFill="1" applyAlignment="1">
      <alignment horizontal="center" vertical="top"/>
    </xf>
    <xf numFmtId="0" fontId="38" fillId="0" borderId="0" xfId="0" applyFont="1" applyFill="1" applyAlignment="1">
      <alignment horizontal="left" vertical="top"/>
    </xf>
    <xf numFmtId="0" fontId="5" fillId="0" borderId="0" xfId="0" applyFont="1" applyFill="1" applyAlignment="1">
      <alignment horizontal="center" vertical="top"/>
    </xf>
    <xf numFmtId="0" fontId="5" fillId="0" borderId="0" xfId="0" applyFont="1" applyFill="1" applyAlignment="1">
      <alignment vertical="top"/>
    </xf>
    <xf numFmtId="0" fontId="5" fillId="0" borderId="0" xfId="0" applyFont="1" applyFill="1" applyAlignment="1">
      <alignment vertical="top" wrapText="1"/>
    </xf>
    <xf numFmtId="0" fontId="10" fillId="0" borderId="12" xfId="0" applyFont="1" applyFill="1" applyBorder="1" applyAlignment="1">
      <alignment horizontal="center" vertical="top" wrapText="1"/>
    </xf>
    <xf numFmtId="0" fontId="10" fillId="0" borderId="14" xfId="0" applyFont="1" applyFill="1" applyBorder="1" applyAlignment="1">
      <alignment horizontal="center" vertical="top" wrapText="1"/>
    </xf>
    <xf numFmtId="0" fontId="5" fillId="0" borderId="0" xfId="0" applyFont="1" applyFill="1" applyAlignment="1">
      <alignment horizontal="center" vertical="top" wrapText="1"/>
    </xf>
    <xf numFmtId="0" fontId="10" fillId="0" borderId="12" xfId="0" applyFont="1" applyFill="1" applyBorder="1" applyAlignment="1">
      <alignment horizontal="center" vertical="top"/>
    </xf>
    <xf numFmtId="0" fontId="11" fillId="0" borderId="17" xfId="0" applyFont="1" applyFill="1" applyBorder="1" applyAlignment="1">
      <alignment horizontal="center" vertical="top" wrapText="1"/>
    </xf>
    <xf numFmtId="0" fontId="11" fillId="0" borderId="17" xfId="0" applyFont="1" applyFill="1" applyBorder="1" applyAlignment="1">
      <alignment horizontal="center" vertical="top"/>
    </xf>
    <xf numFmtId="0" fontId="10" fillId="0" borderId="17" xfId="0" applyFont="1" applyFill="1" applyBorder="1" applyAlignment="1">
      <alignment horizontal="center" vertical="top"/>
    </xf>
    <xf numFmtId="0" fontId="10" fillId="0" borderId="18" xfId="0" applyFont="1" applyFill="1" applyBorder="1" applyAlignment="1">
      <alignment horizontal="center" vertical="top"/>
    </xf>
    <xf numFmtId="0" fontId="40" fillId="0" borderId="12" xfId="0" applyFont="1" applyFill="1" applyBorder="1" applyAlignment="1">
      <alignment horizontal="left" vertical="top"/>
    </xf>
    <xf numFmtId="0" fontId="40" fillId="0" borderId="10" xfId="0" applyFont="1" applyFill="1" applyBorder="1" applyAlignment="1">
      <alignment horizontal="center" vertical="top" wrapText="1"/>
    </xf>
    <xf numFmtId="3" fontId="40" fillId="0" borderId="10" xfId="0" applyNumberFormat="1" applyFont="1" applyFill="1" applyBorder="1" applyAlignment="1">
      <alignment horizontal="center" vertical="top"/>
    </xf>
    <xf numFmtId="172" fontId="34" fillId="0" borderId="10" xfId="0" applyNumberFormat="1" applyFont="1" applyFill="1" applyBorder="1" applyAlignment="1" applyProtection="1">
      <alignment horizontal="center" vertical="top"/>
      <protection/>
    </xf>
    <xf numFmtId="172" fontId="34" fillId="0" borderId="14" xfId="0" applyNumberFormat="1" applyFont="1" applyFill="1" applyBorder="1" applyAlignment="1" applyProtection="1">
      <alignment horizontal="center" vertical="top"/>
      <protection/>
    </xf>
    <xf numFmtId="0" fontId="41" fillId="0" borderId="0" xfId="0" applyFont="1" applyFill="1" applyBorder="1" applyAlignment="1">
      <alignment vertical="top"/>
    </xf>
    <xf numFmtId="0" fontId="42" fillId="0" borderId="0" xfId="0" applyFont="1" applyFill="1" applyBorder="1" applyAlignment="1">
      <alignment vertical="top"/>
    </xf>
    <xf numFmtId="172" fontId="10" fillId="0" borderId="11" xfId="0" applyNumberFormat="1" applyFont="1" applyFill="1" applyBorder="1" applyAlignment="1" applyProtection="1">
      <alignment horizontal="center" vertical="top"/>
      <protection/>
    </xf>
    <xf numFmtId="0" fontId="9" fillId="0" borderId="0" xfId="0" applyFont="1" applyFill="1" applyAlignment="1">
      <alignment vertical="top"/>
    </xf>
    <xf numFmtId="0" fontId="40" fillId="0" borderId="13" xfId="0" applyFont="1" applyFill="1" applyBorder="1" applyAlignment="1">
      <alignment vertical="top" wrapText="1"/>
    </xf>
    <xf numFmtId="0" fontId="11" fillId="0" borderId="13" xfId="0" applyFont="1" applyFill="1" applyBorder="1" applyAlignment="1">
      <alignment vertical="top" wrapText="1"/>
    </xf>
    <xf numFmtId="0" fontId="11" fillId="0" borderId="0" xfId="0" applyFont="1" applyFill="1" applyBorder="1" applyAlignment="1">
      <alignment vertical="top" wrapText="1"/>
    </xf>
    <xf numFmtId="0" fontId="43" fillId="0" borderId="0" xfId="0" applyFont="1" applyFill="1" applyAlignment="1">
      <alignment vertical="top"/>
    </xf>
    <xf numFmtId="0" fontId="44" fillId="0" borderId="0" xfId="0" applyFont="1" applyFill="1" applyAlignment="1">
      <alignment vertical="top"/>
    </xf>
    <xf numFmtId="0" fontId="37" fillId="0" borderId="12" xfId="0" applyFont="1" applyFill="1" applyBorder="1" applyAlignment="1">
      <alignment vertical="center" wrapText="1"/>
    </xf>
    <xf numFmtId="172" fontId="11" fillId="0" borderId="10" xfId="0" applyNumberFormat="1" applyFont="1" applyFill="1" applyBorder="1" applyAlignment="1" applyProtection="1">
      <alignment vertical="top"/>
      <protection/>
    </xf>
    <xf numFmtId="0" fontId="40" fillId="0" borderId="14" xfId="0" applyFont="1" applyFill="1" applyBorder="1" applyAlignment="1">
      <alignment vertical="top" wrapText="1"/>
    </xf>
    <xf numFmtId="0" fontId="10" fillId="0" borderId="0" xfId="0" applyFont="1" applyFill="1" applyBorder="1" applyAlignment="1">
      <alignment vertical="top" wrapText="1"/>
    </xf>
    <xf numFmtId="0" fontId="5" fillId="0" borderId="0" xfId="0" applyFont="1" applyFill="1" applyBorder="1" applyAlignment="1">
      <alignment vertical="top" wrapText="1"/>
    </xf>
    <xf numFmtId="49" fontId="35" fillId="0" borderId="11" xfId="0" applyNumberFormat="1" applyFont="1" applyFill="1" applyBorder="1" applyAlignment="1">
      <alignment horizontal="center" vertical="top"/>
    </xf>
    <xf numFmtId="49" fontId="35" fillId="0" borderId="12" xfId="0" applyNumberFormat="1" applyFont="1" applyFill="1" applyBorder="1" applyAlignment="1">
      <alignment horizontal="center" vertical="top"/>
    </xf>
    <xf numFmtId="49" fontId="36" fillId="0" borderId="12" xfId="0" applyNumberFormat="1" applyFont="1" applyFill="1" applyBorder="1" applyAlignment="1">
      <alignment horizontal="center" vertical="top"/>
    </xf>
    <xf numFmtId="49" fontId="36" fillId="0" borderId="19" xfId="0" applyNumberFormat="1" applyFont="1" applyFill="1" applyBorder="1" applyAlignment="1">
      <alignment horizontal="center" vertical="top"/>
    </xf>
    <xf numFmtId="49" fontId="36" fillId="0" borderId="11" xfId="0" applyNumberFormat="1" applyFont="1" applyFill="1" applyBorder="1" applyAlignment="1">
      <alignment horizontal="center" vertical="top"/>
    </xf>
    <xf numFmtId="0" fontId="35" fillId="0" borderId="12" xfId="0" applyFont="1" applyFill="1" applyBorder="1" applyAlignment="1">
      <alignment horizontal="center" vertical="top"/>
    </xf>
    <xf numFmtId="0" fontId="36" fillId="0" borderId="12" xfId="0" applyFont="1" applyFill="1" applyBorder="1" applyAlignment="1">
      <alignment horizontal="center" vertical="top"/>
    </xf>
    <xf numFmtId="0" fontId="36" fillId="0" borderId="19" xfId="0" applyFont="1" applyFill="1" applyBorder="1" applyAlignment="1">
      <alignment horizontal="center" vertical="top"/>
    </xf>
    <xf numFmtId="49" fontId="35" fillId="0" borderId="19" xfId="0" applyNumberFormat="1" applyFont="1" applyFill="1" applyBorder="1" applyAlignment="1">
      <alignment horizontal="center" vertical="top"/>
    </xf>
    <xf numFmtId="0" fontId="45" fillId="0" borderId="12" xfId="53" applyFont="1" applyBorder="1" applyAlignment="1" quotePrefix="1">
      <alignment horizontal="center" vertical="center"/>
      <protection/>
    </xf>
    <xf numFmtId="1" fontId="46" fillId="0" borderId="11" xfId="0" applyNumberFormat="1" applyFont="1" applyFill="1" applyBorder="1" applyAlignment="1">
      <alignment horizontal="center" vertical="top"/>
    </xf>
    <xf numFmtId="172" fontId="46" fillId="0" borderId="11" xfId="0" applyNumberFormat="1" applyFont="1" applyFill="1" applyBorder="1" applyAlignment="1">
      <alignment horizontal="center" vertical="top"/>
    </xf>
    <xf numFmtId="1" fontId="46" fillId="0" borderId="12" xfId="0" applyNumberFormat="1" applyFont="1" applyFill="1" applyBorder="1" applyAlignment="1">
      <alignment horizontal="center" vertical="top"/>
    </xf>
    <xf numFmtId="1" fontId="32" fillId="0" borderId="12" xfId="0" applyNumberFormat="1" applyFont="1" applyFill="1" applyBorder="1" applyAlignment="1">
      <alignment horizontal="center" vertical="top"/>
    </xf>
    <xf numFmtId="172" fontId="32" fillId="0" borderId="11" xfId="0" applyNumberFormat="1" applyFont="1" applyFill="1" applyBorder="1" applyAlignment="1">
      <alignment horizontal="center" vertical="top"/>
    </xf>
    <xf numFmtId="1" fontId="46" fillId="0" borderId="19" xfId="0" applyNumberFormat="1" applyFont="1" applyFill="1" applyBorder="1" applyAlignment="1">
      <alignment horizontal="center" vertical="top"/>
    </xf>
    <xf numFmtId="1" fontId="38" fillId="0" borderId="12" xfId="0" applyNumberFormat="1" applyFont="1" applyFill="1" applyBorder="1" applyAlignment="1">
      <alignment horizontal="center" vertical="top"/>
    </xf>
    <xf numFmtId="1" fontId="32" fillId="0" borderId="12" xfId="0" applyNumberFormat="1" applyFont="1" applyFill="1" applyBorder="1" applyAlignment="1">
      <alignment horizontal="center" vertical="top"/>
    </xf>
    <xf numFmtId="0" fontId="39" fillId="0" borderId="0" xfId="0" applyFont="1" applyFill="1" applyBorder="1" applyAlignment="1">
      <alignment/>
    </xf>
    <xf numFmtId="1" fontId="46" fillId="0" borderId="0" xfId="0" applyNumberFormat="1" applyFont="1" applyFill="1" applyBorder="1" applyAlignment="1">
      <alignment horizontal="center" vertical="top"/>
    </xf>
    <xf numFmtId="0" fontId="46" fillId="0" borderId="0" xfId="0" applyFont="1" applyFill="1" applyAlignment="1">
      <alignment vertical="top"/>
    </xf>
    <xf numFmtId="0" fontId="39" fillId="0" borderId="0" xfId="0" applyFont="1" applyFill="1" applyAlignment="1">
      <alignment/>
    </xf>
    <xf numFmtId="0" fontId="35" fillId="0" borderId="11" xfId="0" applyFont="1" applyFill="1" applyBorder="1" applyAlignment="1">
      <alignment vertical="top" wrapText="1"/>
    </xf>
    <xf numFmtId="0" fontId="35" fillId="0" borderId="12" xfId="0" applyFont="1" applyFill="1" applyBorder="1" applyAlignment="1">
      <alignment vertical="top" wrapText="1"/>
    </xf>
    <xf numFmtId="0" fontId="36" fillId="0" borderId="12" xfId="0" applyFont="1" applyFill="1" applyBorder="1" applyAlignment="1">
      <alignment vertical="top" wrapText="1"/>
    </xf>
    <xf numFmtId="0" fontId="35" fillId="0" borderId="19" xfId="0" applyFont="1" applyFill="1" applyBorder="1" applyAlignment="1">
      <alignment vertical="top" wrapText="1"/>
    </xf>
    <xf numFmtId="0" fontId="45" fillId="0" borderId="12" xfId="53" applyFont="1" applyBorder="1" applyAlignment="1">
      <alignment vertical="center" wrapText="1"/>
      <protection/>
    </xf>
    <xf numFmtId="0" fontId="35" fillId="0" borderId="12" xfId="0" applyFont="1" applyFill="1" applyBorder="1" applyAlignment="1">
      <alignment horizontal="center" vertical="center" wrapText="1"/>
    </xf>
    <xf numFmtId="0" fontId="48" fillId="0" borderId="12" xfId="0" applyFont="1" applyBorder="1" applyAlignment="1">
      <alignment vertical="center" wrapText="1"/>
    </xf>
    <xf numFmtId="0" fontId="48" fillId="0" borderId="12" xfId="0" applyFont="1" applyFill="1" applyBorder="1" applyAlignment="1">
      <alignment vertical="top" wrapText="1"/>
    </xf>
    <xf numFmtId="0" fontId="36" fillId="0" borderId="19" xfId="54" applyFont="1" applyFill="1" applyBorder="1" applyAlignment="1" applyProtection="1">
      <alignment vertical="center" wrapText="1"/>
      <protection/>
    </xf>
    <xf numFmtId="0" fontId="36" fillId="0" borderId="12" xfId="54" applyFont="1" applyFill="1" applyBorder="1" applyAlignment="1" applyProtection="1">
      <alignment vertical="center" wrapText="1"/>
      <protection/>
    </xf>
    <xf numFmtId="0" fontId="36" fillId="0" borderId="12" xfId="54" applyNumberFormat="1" applyFont="1" applyFill="1" applyBorder="1" applyAlignment="1" applyProtection="1">
      <alignment vertical="center" wrapText="1"/>
      <protection/>
    </xf>
    <xf numFmtId="0" fontId="36" fillId="0" borderId="11" xfId="54" applyFont="1" applyFill="1" applyBorder="1" applyAlignment="1" applyProtection="1">
      <alignment vertical="center" wrapText="1"/>
      <protection/>
    </xf>
    <xf numFmtId="0" fontId="36" fillId="0" borderId="11" xfId="54" applyNumberFormat="1" applyFont="1" applyFill="1" applyBorder="1" applyAlignment="1" applyProtection="1">
      <alignment vertical="center" wrapText="1"/>
      <protection/>
    </xf>
    <xf numFmtId="0" fontId="45" fillId="0" borderId="12" xfId="0" applyFont="1" applyFill="1" applyBorder="1" applyAlignment="1">
      <alignment vertical="top" wrapText="1"/>
    </xf>
    <xf numFmtId="0" fontId="36" fillId="0" borderId="19" xfId="0" applyFont="1" applyFill="1" applyBorder="1" applyAlignment="1">
      <alignment vertical="top" wrapText="1"/>
    </xf>
    <xf numFmtId="2" fontId="39" fillId="0" borderId="12" xfId="53" applyNumberFormat="1" applyFont="1" applyFill="1" applyBorder="1" applyAlignment="1">
      <alignment horizontal="center" vertical="center"/>
      <protection/>
    </xf>
    <xf numFmtId="1" fontId="46" fillId="0" borderId="11" xfId="0" applyNumberFormat="1" applyFont="1" applyFill="1" applyBorder="1" applyAlignment="1">
      <alignment horizontal="center" vertical="center"/>
    </xf>
    <xf numFmtId="172" fontId="46" fillId="0" borderId="11" xfId="0" applyNumberFormat="1" applyFont="1" applyFill="1" applyBorder="1" applyAlignment="1">
      <alignment horizontal="center" vertical="center"/>
    </xf>
    <xf numFmtId="2" fontId="38" fillId="0" borderId="12" xfId="53" applyNumberFormat="1" applyFont="1" applyFill="1" applyBorder="1" applyAlignment="1">
      <alignment horizontal="center"/>
      <protection/>
    </xf>
    <xf numFmtId="1" fontId="32" fillId="0" borderId="19" xfId="0" applyNumberFormat="1" applyFont="1" applyFill="1" applyBorder="1" applyAlignment="1">
      <alignment horizontal="center" vertical="top"/>
    </xf>
    <xf numFmtId="2" fontId="38" fillId="0" borderId="12" xfId="53" applyNumberFormat="1" applyFont="1" applyFill="1" applyBorder="1" applyAlignment="1">
      <alignment horizontal="center" vertical="top"/>
      <protection/>
    </xf>
    <xf numFmtId="1" fontId="32" fillId="0" borderId="11" xfId="0" applyNumberFormat="1" applyFont="1" applyFill="1" applyBorder="1" applyAlignment="1">
      <alignment horizontal="center" vertical="top"/>
    </xf>
    <xf numFmtId="1" fontId="47" fillId="0" borderId="12" xfId="0" applyNumberFormat="1" applyFont="1" applyFill="1" applyBorder="1" applyAlignment="1">
      <alignment horizontal="center" vertical="top"/>
    </xf>
    <xf numFmtId="0" fontId="49" fillId="0" borderId="0" xfId="0" applyFont="1" applyFill="1" applyAlignment="1">
      <alignment horizontal="right" vertical="top"/>
    </xf>
    <xf numFmtId="1" fontId="49" fillId="0" borderId="0" xfId="0" applyNumberFormat="1" applyFont="1" applyFill="1" applyAlignment="1">
      <alignment vertical="top"/>
    </xf>
    <xf numFmtId="0" fontId="49" fillId="0" borderId="0" xfId="0" applyFont="1" applyFill="1" applyAlignment="1">
      <alignment horizontal="right" vertical="top" wrapText="1"/>
    </xf>
    <xf numFmtId="172" fontId="49" fillId="0" borderId="0" xfId="0" applyNumberFormat="1" applyFont="1" applyFill="1" applyAlignment="1">
      <alignment vertical="top"/>
    </xf>
    <xf numFmtId="172" fontId="49" fillId="0" borderId="0" xfId="0" applyNumberFormat="1" applyFont="1" applyFill="1" applyAlignment="1">
      <alignment horizontal="center" vertical="top"/>
    </xf>
    <xf numFmtId="172" fontId="37" fillId="0" borderId="11" xfId="0" applyNumberFormat="1" applyFont="1" applyFill="1" applyBorder="1" applyAlignment="1" applyProtection="1">
      <alignment horizontal="center" vertical="top"/>
      <protection/>
    </xf>
    <xf numFmtId="0" fontId="37" fillId="0" borderId="14" xfId="0" applyFont="1" applyFill="1" applyBorder="1" applyAlignment="1">
      <alignment vertical="center" wrapText="1"/>
    </xf>
    <xf numFmtId="0" fontId="39" fillId="0" borderId="0" xfId="0" applyFont="1" applyFill="1" applyAlignment="1">
      <alignment horizontal="center" vertical="top" wrapText="1"/>
    </xf>
    <xf numFmtId="0" fontId="35" fillId="0" borderId="20" xfId="0" applyFont="1" applyFill="1" applyBorder="1" applyAlignment="1">
      <alignment horizontal="center" vertical="top"/>
    </xf>
    <xf numFmtId="0" fontId="35" fillId="0" borderId="10" xfId="0" applyFont="1" applyFill="1" applyBorder="1" applyAlignment="1">
      <alignment horizontal="center" vertical="top"/>
    </xf>
    <xf numFmtId="0" fontId="35" fillId="0" borderId="14" xfId="0" applyFont="1" applyFill="1" applyBorder="1" applyAlignment="1">
      <alignment horizontal="center" vertical="top"/>
    </xf>
    <xf numFmtId="0" fontId="12" fillId="0" borderId="20" xfId="0" applyFont="1" applyFill="1" applyBorder="1" applyAlignment="1">
      <alignment horizontal="center" vertical="top"/>
    </xf>
    <xf numFmtId="0" fontId="12" fillId="0" borderId="10" xfId="0" applyFont="1" applyFill="1" applyBorder="1" applyAlignment="1">
      <alignment horizontal="center" vertical="top"/>
    </xf>
    <xf numFmtId="0" fontId="12" fillId="0" borderId="14" xfId="0" applyFont="1" applyFill="1" applyBorder="1" applyAlignment="1">
      <alignment horizontal="center" vertical="top"/>
    </xf>
    <xf numFmtId="0" fontId="12" fillId="0" borderId="20" xfId="0" applyFont="1" applyFill="1" applyBorder="1" applyAlignment="1">
      <alignment horizontal="center" vertical="top" wrapText="1"/>
    </xf>
    <xf numFmtId="0" fontId="12" fillId="0" borderId="10" xfId="0" applyFont="1" applyFill="1" applyBorder="1" applyAlignment="1">
      <alignment horizontal="center" vertical="top" wrapText="1"/>
    </xf>
    <xf numFmtId="0" fontId="12" fillId="0" borderId="14" xfId="0" applyFont="1" applyFill="1" applyBorder="1" applyAlignment="1">
      <alignment horizontal="center"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2 Видатки" xfId="53"/>
    <cellStyle name="Обычный_ZV1PIV98"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25"/>
  <sheetViews>
    <sheetView zoomScale="75" zoomScaleNormal="75" zoomScaleSheetLayoutView="75" zoomScalePageLayoutView="0" workbookViewId="0" topLeftCell="A1">
      <pane xSplit="2" ySplit="12" topLeftCell="C13" activePane="bottomRight" state="frozen"/>
      <selection pane="topLeft" activeCell="A1" sqref="A1"/>
      <selection pane="topRight" activeCell="C1" sqref="C1"/>
      <selection pane="bottomLeft" activeCell="A13" sqref="A13"/>
      <selection pane="bottomRight" activeCell="D13" sqref="D13"/>
    </sheetView>
  </sheetViews>
  <sheetFormatPr defaultColWidth="9.00390625" defaultRowHeight="12.75"/>
  <cols>
    <col min="1" max="1" width="12.875" style="29" customWidth="1"/>
    <col min="2" max="2" width="110.875" style="57" customWidth="1"/>
    <col min="3" max="3" width="20.00390625" style="55" customWidth="1"/>
    <col min="4" max="4" width="19.50390625" style="55" customWidth="1"/>
    <col min="5" max="5" width="19.375" style="55" customWidth="1"/>
    <col min="6" max="6" width="21.875" style="55" customWidth="1"/>
    <col min="7" max="7" width="28.375" style="55" customWidth="1"/>
    <col min="8" max="8" width="5.50390625" style="56" customWidth="1"/>
    <col min="9" max="16384" width="9.125" style="56" customWidth="1"/>
  </cols>
  <sheetData>
    <row r="1" spans="1:5" ht="26.25" customHeight="1">
      <c r="A1" s="51"/>
      <c r="B1" s="52"/>
      <c r="C1" s="53"/>
      <c r="D1" s="53"/>
      <c r="E1" s="54" t="s">
        <v>198</v>
      </c>
    </row>
    <row r="2" spans="1:5" ht="26.25" customHeight="1">
      <c r="A2" s="51"/>
      <c r="B2" s="52"/>
      <c r="C2" s="53"/>
      <c r="D2" s="53"/>
      <c r="E2" s="54" t="s">
        <v>237</v>
      </c>
    </row>
    <row r="3" spans="1:5" ht="26.25" customHeight="1">
      <c r="A3" s="51"/>
      <c r="B3" s="52"/>
      <c r="C3" s="53"/>
      <c r="D3" s="53"/>
      <c r="E3" s="54" t="s">
        <v>149</v>
      </c>
    </row>
    <row r="4" spans="1:5" ht="26.25" customHeight="1">
      <c r="A4" s="51"/>
      <c r="B4" s="52"/>
      <c r="C4" s="53"/>
      <c r="D4" s="53"/>
      <c r="E4" s="54" t="s">
        <v>213</v>
      </c>
    </row>
    <row r="5" spans="1:5" ht="26.25" customHeight="1">
      <c r="A5" s="51"/>
      <c r="B5" s="52"/>
      <c r="C5" s="53"/>
      <c r="D5" s="53"/>
      <c r="E5" s="54" t="s">
        <v>172</v>
      </c>
    </row>
    <row r="6" spans="1:5" ht="26.25" customHeight="1">
      <c r="A6" s="51"/>
      <c r="B6" s="52"/>
      <c r="C6" s="53"/>
      <c r="D6" s="53"/>
      <c r="E6" s="54" t="s">
        <v>238</v>
      </c>
    </row>
    <row r="7" spans="1:5" ht="3.75" customHeight="1">
      <c r="A7" s="51"/>
      <c r="B7" s="52"/>
      <c r="C7" s="53"/>
      <c r="D7" s="53"/>
      <c r="E7" s="54"/>
    </row>
    <row r="8" spans="1:5" ht="22.5" customHeight="1">
      <c r="A8" s="51"/>
      <c r="B8" s="137" t="s">
        <v>150</v>
      </c>
      <c r="C8" s="137"/>
      <c r="D8" s="137"/>
      <c r="E8" s="53"/>
    </row>
    <row r="9" spans="1:5" ht="22.5" customHeight="1">
      <c r="A9" s="51"/>
      <c r="B9" s="137" t="s">
        <v>151</v>
      </c>
      <c r="C9" s="137"/>
      <c r="D9" s="137"/>
      <c r="E9" s="53"/>
    </row>
    <row r="10" spans="1:5" ht="22.5" customHeight="1">
      <c r="A10" s="51"/>
      <c r="B10" s="137" t="s">
        <v>239</v>
      </c>
      <c r="C10" s="137"/>
      <c r="D10" s="137"/>
      <c r="E10" s="53"/>
    </row>
    <row r="11" spans="1:7" ht="17.25" customHeight="1">
      <c r="A11" s="51"/>
      <c r="G11" s="55" t="s">
        <v>152</v>
      </c>
    </row>
    <row r="12" spans="1:7" s="60" customFormat="1" ht="62.25">
      <c r="A12" s="58" t="s">
        <v>153</v>
      </c>
      <c r="B12" s="59" t="s">
        <v>154</v>
      </c>
      <c r="C12" s="58" t="s">
        <v>214</v>
      </c>
      <c r="D12" s="58" t="s">
        <v>242</v>
      </c>
      <c r="E12" s="58" t="s">
        <v>199</v>
      </c>
      <c r="F12" s="58" t="s">
        <v>240</v>
      </c>
      <c r="G12" s="58" t="s">
        <v>155</v>
      </c>
    </row>
    <row r="13" spans="1:7" s="55" customFormat="1" ht="18">
      <c r="A13" s="61">
        <v>1</v>
      </c>
      <c r="B13" s="59">
        <v>2</v>
      </c>
      <c r="C13" s="61">
        <v>3</v>
      </c>
      <c r="D13" s="58">
        <v>4</v>
      </c>
      <c r="E13" s="61">
        <v>5</v>
      </c>
      <c r="F13" s="61">
        <v>6</v>
      </c>
      <c r="G13" s="61">
        <v>7</v>
      </c>
    </row>
    <row r="14" spans="1:7" ht="18">
      <c r="A14" s="24"/>
      <c r="B14" s="62" t="s">
        <v>156</v>
      </c>
      <c r="C14" s="63"/>
      <c r="D14" s="63"/>
      <c r="E14" s="63"/>
      <c r="F14" s="64"/>
      <c r="G14" s="65"/>
    </row>
    <row r="15" spans="1:8" s="72" customFormat="1" ht="21">
      <c r="A15" s="66"/>
      <c r="B15" s="67" t="s">
        <v>0</v>
      </c>
      <c r="C15" s="68"/>
      <c r="D15" s="68"/>
      <c r="E15" s="68"/>
      <c r="F15" s="69"/>
      <c r="G15" s="70"/>
      <c r="H15" s="71"/>
    </row>
    <row r="16" spans="1:8" s="74" customFormat="1" ht="18">
      <c r="A16" s="24">
        <v>10000000</v>
      </c>
      <c r="B16" s="25" t="s">
        <v>183</v>
      </c>
      <c r="C16" s="26">
        <f>SUM(C17)</f>
        <v>23303391</v>
      </c>
      <c r="D16" s="26">
        <f>SUM(D17)</f>
        <v>10022443</v>
      </c>
      <c r="E16" s="26">
        <f>SUM(E17)</f>
        <v>11103609</v>
      </c>
      <c r="F16" s="73">
        <f>IF(C16=0,"",E16/C16*100)</f>
        <v>47.64803972091444</v>
      </c>
      <c r="G16" s="73">
        <f>IF(D16=0,"",E16/D16*100)</f>
        <v>110.78744972657863</v>
      </c>
      <c r="H16" s="56"/>
    </row>
    <row r="17" spans="1:8" s="74" customFormat="1" ht="18">
      <c r="A17" s="24">
        <v>11000000</v>
      </c>
      <c r="B17" s="27" t="s">
        <v>184</v>
      </c>
      <c r="C17" s="28">
        <f>SUM(C18,C23)</f>
        <v>23303391</v>
      </c>
      <c r="D17" s="28">
        <f>SUM(D18,D23)</f>
        <v>10022443</v>
      </c>
      <c r="E17" s="28">
        <f>SUM(E18,E23)</f>
        <v>11103609</v>
      </c>
      <c r="F17" s="73">
        <f>IF(C17=0,"",E17/C17*100)</f>
        <v>47.64803972091444</v>
      </c>
      <c r="G17" s="73">
        <f>IF(D17=0,"",E17/D17*100)</f>
        <v>110.78744972657863</v>
      </c>
      <c r="H17" s="56"/>
    </row>
    <row r="18" spans="1:8" s="74" customFormat="1" ht="18">
      <c r="A18" s="29">
        <v>11010000</v>
      </c>
      <c r="B18" s="30" t="s">
        <v>185</v>
      </c>
      <c r="C18" s="28">
        <f>SUM(C19:C22)</f>
        <v>23238391</v>
      </c>
      <c r="D18" s="28">
        <f>SUM(D19:D22)</f>
        <v>9996473</v>
      </c>
      <c r="E18" s="28">
        <f>SUM(E19:E22)</f>
        <v>11081575</v>
      </c>
      <c r="F18" s="73">
        <f>IF(C18=0,"",E18/C18*100)</f>
        <v>47.686498604830255</v>
      </c>
      <c r="G18" s="73">
        <f>IF(D18=0,"",E18/D18*100)</f>
        <v>110.85484850506772</v>
      </c>
      <c r="H18" s="56"/>
    </row>
    <row r="19" spans="1:8" s="74" customFormat="1" ht="30.75">
      <c r="A19" s="29">
        <v>11010100</v>
      </c>
      <c r="B19" s="31" t="s">
        <v>186</v>
      </c>
      <c r="C19" s="28">
        <v>19423925</v>
      </c>
      <c r="D19" s="28">
        <v>8469133</v>
      </c>
      <c r="E19" s="28">
        <v>7817749</v>
      </c>
      <c r="F19" s="73">
        <f aca="true" t="shared" si="0" ref="F19:F66">IF(C19=0,"",E19/C19*100)</f>
        <v>40.248039466791596</v>
      </c>
      <c r="G19" s="73">
        <f aca="true" t="shared" si="1" ref="G19:G66">IF(D19=0,"",E19/D19*100)</f>
        <v>92.30872865026444</v>
      </c>
      <c r="H19" s="56"/>
    </row>
    <row r="20" spans="1:7" ht="30.75">
      <c r="A20" s="29">
        <v>11010200</v>
      </c>
      <c r="B20" s="31" t="s">
        <v>187</v>
      </c>
      <c r="C20" s="28">
        <v>2454466</v>
      </c>
      <c r="D20" s="28">
        <v>1134740</v>
      </c>
      <c r="E20" s="28">
        <v>2674234</v>
      </c>
      <c r="F20" s="73">
        <f t="shared" si="0"/>
        <v>108.95380094896406</v>
      </c>
      <c r="G20" s="135" t="s">
        <v>190</v>
      </c>
    </row>
    <row r="21" spans="1:7" ht="30.75">
      <c r="A21" s="29">
        <v>11010400</v>
      </c>
      <c r="B21" s="31" t="s">
        <v>188</v>
      </c>
      <c r="C21" s="28">
        <v>910000</v>
      </c>
      <c r="D21" s="28">
        <v>207600</v>
      </c>
      <c r="E21" s="28">
        <v>412440</v>
      </c>
      <c r="F21" s="73">
        <f t="shared" si="0"/>
        <v>45.32307692307692</v>
      </c>
      <c r="G21" s="73">
        <f t="shared" si="1"/>
        <v>198.67052023121389</v>
      </c>
    </row>
    <row r="22" spans="1:7" ht="18">
      <c r="A22" s="29">
        <v>11010500</v>
      </c>
      <c r="B22" s="31" t="s">
        <v>189</v>
      </c>
      <c r="C22" s="28">
        <v>450000</v>
      </c>
      <c r="D22" s="28">
        <v>185000</v>
      </c>
      <c r="E22" s="28">
        <v>177152</v>
      </c>
      <c r="F22" s="73">
        <f t="shared" si="0"/>
        <v>39.367111111111114</v>
      </c>
      <c r="G22" s="73">
        <f t="shared" si="1"/>
        <v>95.75783783783784</v>
      </c>
    </row>
    <row r="23" spans="1:7" ht="18">
      <c r="A23" s="29">
        <v>11020000</v>
      </c>
      <c r="B23" s="75" t="s">
        <v>215</v>
      </c>
      <c r="C23" s="28">
        <f>SUM(C24)</f>
        <v>65000</v>
      </c>
      <c r="D23" s="28">
        <f>SUM(D24)</f>
        <v>25970</v>
      </c>
      <c r="E23" s="28">
        <f>SUM(E24)</f>
        <v>22034</v>
      </c>
      <c r="F23" s="73">
        <f t="shared" si="0"/>
        <v>33.89846153846154</v>
      </c>
      <c r="G23" s="73">
        <f t="shared" si="1"/>
        <v>84.84405082787832</v>
      </c>
    </row>
    <row r="24" spans="1:7" ht="18">
      <c r="A24" s="29">
        <v>11020200</v>
      </c>
      <c r="B24" s="32" t="s">
        <v>173</v>
      </c>
      <c r="C24" s="28">
        <v>65000</v>
      </c>
      <c r="D24" s="28">
        <v>25970</v>
      </c>
      <c r="E24" s="28">
        <v>22034</v>
      </c>
      <c r="F24" s="73">
        <f t="shared" si="0"/>
        <v>33.89846153846154</v>
      </c>
      <c r="G24" s="73">
        <f t="shared" si="1"/>
        <v>84.84405082787832</v>
      </c>
    </row>
    <row r="25" spans="1:8" s="74" customFormat="1" ht="18">
      <c r="A25" s="24">
        <v>20000000</v>
      </c>
      <c r="B25" s="33" t="s">
        <v>157</v>
      </c>
      <c r="C25" s="34">
        <f>SUM(C26,C32)</f>
        <v>125000</v>
      </c>
      <c r="D25" s="34">
        <f>SUM(D26,D32)</f>
        <v>3160</v>
      </c>
      <c r="E25" s="34">
        <f>SUM(E26,E32)</f>
        <v>69402</v>
      </c>
      <c r="F25" s="73">
        <f t="shared" si="0"/>
        <v>55.52160000000001</v>
      </c>
      <c r="G25" s="135" t="s">
        <v>190</v>
      </c>
      <c r="H25" s="56"/>
    </row>
    <row r="26" spans="1:7" ht="18">
      <c r="A26" s="24">
        <v>21000000</v>
      </c>
      <c r="B26" s="76" t="s">
        <v>216</v>
      </c>
      <c r="C26" s="28">
        <f>SUM(C27,C29)</f>
        <v>13000</v>
      </c>
      <c r="D26" s="28">
        <f>SUM(D27,D29)</f>
        <v>3160</v>
      </c>
      <c r="E26" s="28">
        <f>SUM(E27,E29)</f>
        <v>1957</v>
      </c>
      <c r="F26" s="73">
        <f t="shared" si="0"/>
        <v>15.053846153846154</v>
      </c>
      <c r="G26" s="73">
        <f t="shared" si="1"/>
        <v>61.93037974683544</v>
      </c>
    </row>
    <row r="27" spans="1:7" ht="46.5">
      <c r="A27" s="29">
        <v>21010000</v>
      </c>
      <c r="B27" s="32" t="s">
        <v>174</v>
      </c>
      <c r="C27" s="28">
        <f>SUM(C28)</f>
        <v>13000</v>
      </c>
      <c r="D27" s="28">
        <f>SUM(D28)</f>
        <v>3160</v>
      </c>
      <c r="E27" s="28">
        <f>SUM(E28)</f>
        <v>1835</v>
      </c>
      <c r="F27" s="73">
        <f t="shared" si="0"/>
        <v>14.115384615384615</v>
      </c>
      <c r="G27" s="73">
        <f t="shared" si="1"/>
        <v>58.06962025316456</v>
      </c>
    </row>
    <row r="28" spans="1:7" ht="30.75">
      <c r="A28" s="29">
        <v>21010300</v>
      </c>
      <c r="B28" s="32" t="s">
        <v>175</v>
      </c>
      <c r="C28" s="28">
        <v>13000</v>
      </c>
      <c r="D28" s="28">
        <v>3160</v>
      </c>
      <c r="E28" s="28">
        <v>1835</v>
      </c>
      <c r="F28" s="73">
        <f t="shared" si="0"/>
        <v>14.115384615384615</v>
      </c>
      <c r="G28" s="73">
        <f t="shared" si="1"/>
        <v>58.06962025316456</v>
      </c>
    </row>
    <row r="29" spans="1:7" ht="18">
      <c r="A29" s="29">
        <v>21080000</v>
      </c>
      <c r="B29" s="75" t="s">
        <v>217</v>
      </c>
      <c r="C29" s="28">
        <f>SUM(C30:C30)</f>
        <v>0</v>
      </c>
      <c r="D29" s="28">
        <f>SUM(D30:D30)</f>
        <v>0</v>
      </c>
      <c r="E29" s="28">
        <f>SUM(E30:E30)</f>
        <v>122</v>
      </c>
      <c r="F29" s="73">
        <f t="shared" si="0"/>
      </c>
      <c r="G29" s="73">
        <f t="shared" si="1"/>
      </c>
    </row>
    <row r="30" spans="1:7" ht="34.5" customHeight="1">
      <c r="A30" s="29">
        <v>21080900</v>
      </c>
      <c r="B30" s="32" t="s">
        <v>159</v>
      </c>
      <c r="C30" s="28">
        <v>0</v>
      </c>
      <c r="D30" s="28">
        <v>0</v>
      </c>
      <c r="E30" s="28">
        <v>122</v>
      </c>
      <c r="F30" s="73">
        <f t="shared" si="0"/>
      </c>
      <c r="G30" s="73">
        <f t="shared" si="1"/>
      </c>
    </row>
    <row r="31" spans="1:7" s="74" customFormat="1" ht="21" customHeight="1">
      <c r="A31" s="24">
        <v>24000000</v>
      </c>
      <c r="B31" s="77" t="s">
        <v>191</v>
      </c>
      <c r="C31" s="34">
        <f>SUM(C32)</f>
        <v>112000</v>
      </c>
      <c r="D31" s="34">
        <f>SUM(D32)</f>
        <v>0</v>
      </c>
      <c r="E31" s="34">
        <f>SUM(E32)</f>
        <v>67445</v>
      </c>
      <c r="F31" s="73">
        <f t="shared" si="0"/>
        <v>60.21875</v>
      </c>
      <c r="G31" s="73">
        <f t="shared" si="1"/>
      </c>
    </row>
    <row r="32" spans="1:8" s="74" customFormat="1" ht="18">
      <c r="A32" s="24">
        <v>24060000</v>
      </c>
      <c r="B32" s="33" t="s">
        <v>218</v>
      </c>
      <c r="C32" s="34">
        <f>SUM(C33:C33)</f>
        <v>112000</v>
      </c>
      <c r="D32" s="34">
        <f>SUM(D33:D33)</f>
        <v>0</v>
      </c>
      <c r="E32" s="34">
        <f>SUM(E33:E33)</f>
        <v>67445</v>
      </c>
      <c r="F32" s="73">
        <f t="shared" si="0"/>
        <v>60.21875</v>
      </c>
      <c r="G32" s="73">
        <f t="shared" si="1"/>
      </c>
      <c r="H32" s="56"/>
    </row>
    <row r="33" spans="1:7" ht="18">
      <c r="A33" s="29">
        <v>24060300</v>
      </c>
      <c r="B33" s="35" t="s">
        <v>158</v>
      </c>
      <c r="C33" s="28">
        <v>112000</v>
      </c>
      <c r="D33" s="28">
        <v>0</v>
      </c>
      <c r="E33" s="28">
        <v>67445</v>
      </c>
      <c r="F33" s="73">
        <f t="shared" si="0"/>
        <v>60.21875</v>
      </c>
      <c r="G33" s="73">
        <f t="shared" si="1"/>
      </c>
    </row>
    <row r="34" spans="1:8" s="74" customFormat="1" ht="18">
      <c r="A34" s="24">
        <v>30000000</v>
      </c>
      <c r="B34" s="33" t="s">
        <v>160</v>
      </c>
      <c r="C34" s="34">
        <f>SUM(C35)</f>
        <v>0</v>
      </c>
      <c r="D34" s="34">
        <f aca="true" t="shared" si="2" ref="D34:E36">SUM(D35)</f>
        <v>0</v>
      </c>
      <c r="E34" s="34">
        <f t="shared" si="2"/>
        <v>4374</v>
      </c>
      <c r="F34" s="73">
        <f t="shared" si="0"/>
      </c>
      <c r="G34" s="73">
        <f t="shared" si="1"/>
      </c>
      <c r="H34" s="56"/>
    </row>
    <row r="35" spans="1:7" ht="18">
      <c r="A35" s="24">
        <v>31000000</v>
      </c>
      <c r="B35" s="76" t="s">
        <v>219</v>
      </c>
      <c r="C35" s="28">
        <f>SUM(C36)</f>
        <v>0</v>
      </c>
      <c r="D35" s="28">
        <f t="shared" si="2"/>
        <v>0</v>
      </c>
      <c r="E35" s="28">
        <f t="shared" si="2"/>
        <v>4374</v>
      </c>
      <c r="F35" s="73">
        <f t="shared" si="0"/>
      </c>
      <c r="G35" s="73">
        <f t="shared" si="1"/>
      </c>
    </row>
    <row r="36" spans="1:7" ht="48">
      <c r="A36" s="29">
        <v>31010000</v>
      </c>
      <c r="B36" s="75" t="s">
        <v>176</v>
      </c>
      <c r="C36" s="28">
        <f>SUM(C37)</f>
        <v>0</v>
      </c>
      <c r="D36" s="28">
        <v>0</v>
      </c>
      <c r="E36" s="28">
        <f t="shared" si="2"/>
        <v>4374</v>
      </c>
      <c r="F36" s="73">
        <f t="shared" si="0"/>
      </c>
      <c r="G36" s="73">
        <f t="shared" si="1"/>
      </c>
    </row>
    <row r="37" spans="1:7" ht="33.75" customHeight="1">
      <c r="A37" s="29">
        <v>31010200</v>
      </c>
      <c r="B37" s="32" t="s">
        <v>177</v>
      </c>
      <c r="C37" s="28">
        <v>0</v>
      </c>
      <c r="D37" s="28">
        <v>0</v>
      </c>
      <c r="E37" s="28">
        <v>4374</v>
      </c>
      <c r="F37" s="73">
        <f t="shared" si="0"/>
      </c>
      <c r="G37" s="73">
        <f t="shared" si="1"/>
      </c>
    </row>
    <row r="38" spans="1:8" s="74" customFormat="1" ht="18">
      <c r="A38" s="40"/>
      <c r="B38" s="33" t="s">
        <v>161</v>
      </c>
      <c r="C38" s="34">
        <f>C34+C25+C16</f>
        <v>23428391</v>
      </c>
      <c r="D38" s="34">
        <f>D34+D25+D16</f>
        <v>10025603</v>
      </c>
      <c r="E38" s="34">
        <f>E34+E25+E16</f>
        <v>11177385</v>
      </c>
      <c r="F38" s="73">
        <f t="shared" si="0"/>
        <v>47.708718025066254</v>
      </c>
      <c r="G38" s="73">
        <f t="shared" si="1"/>
        <v>111.48840623352032</v>
      </c>
      <c r="H38" s="56"/>
    </row>
    <row r="39" spans="1:8" s="74" customFormat="1" ht="18">
      <c r="A39" s="24">
        <v>40000000</v>
      </c>
      <c r="B39" s="33" t="s">
        <v>162</v>
      </c>
      <c r="C39" s="34">
        <f>SUM(C40)</f>
        <v>152444962</v>
      </c>
      <c r="D39" s="34">
        <f>SUM(D40)</f>
        <v>77734188</v>
      </c>
      <c r="E39" s="34">
        <f>SUM(E40)</f>
        <v>74132122</v>
      </c>
      <c r="F39" s="73">
        <f t="shared" si="0"/>
        <v>48.62877790608784</v>
      </c>
      <c r="G39" s="73">
        <f t="shared" si="1"/>
        <v>95.36617530500222</v>
      </c>
      <c r="H39" s="56"/>
    </row>
    <row r="40" spans="1:7" ht="18">
      <c r="A40" s="24">
        <v>41000000</v>
      </c>
      <c r="B40" s="76" t="s">
        <v>220</v>
      </c>
      <c r="C40" s="28">
        <f>SUM(C41,C43,C46)</f>
        <v>152444962</v>
      </c>
      <c r="D40" s="28">
        <f>SUM(D41,D43,D46)</f>
        <v>77734188</v>
      </c>
      <c r="E40" s="28">
        <f>SUM(E41,E43,E46)</f>
        <v>74132122</v>
      </c>
      <c r="F40" s="73">
        <f t="shared" si="0"/>
        <v>48.62877790608784</v>
      </c>
      <c r="G40" s="73">
        <f t="shared" si="1"/>
        <v>95.36617530500222</v>
      </c>
    </row>
    <row r="41" spans="1:7" ht="18">
      <c r="A41" s="29">
        <v>41010000</v>
      </c>
      <c r="B41" s="75" t="s">
        <v>221</v>
      </c>
      <c r="C41" s="28">
        <f>SUM(C42)</f>
        <v>3939686</v>
      </c>
      <c r="D41" s="28">
        <f>SUM(D42)</f>
        <v>1704695</v>
      </c>
      <c r="E41" s="28">
        <f>SUM(E42)</f>
        <v>1384589</v>
      </c>
      <c r="F41" s="73">
        <f t="shared" si="0"/>
        <v>35.14465366021556</v>
      </c>
      <c r="G41" s="73">
        <f t="shared" si="1"/>
        <v>81.22209544815935</v>
      </c>
    </row>
    <row r="42" spans="1:7" ht="30.75">
      <c r="A42" s="29">
        <v>41010600</v>
      </c>
      <c r="B42" s="32" t="s">
        <v>178</v>
      </c>
      <c r="C42" s="28">
        <v>3939686</v>
      </c>
      <c r="D42" s="28">
        <v>1704695</v>
      </c>
      <c r="E42" s="28">
        <v>1384589</v>
      </c>
      <c r="F42" s="73">
        <f t="shared" si="0"/>
        <v>35.14465366021556</v>
      </c>
      <c r="G42" s="73">
        <f t="shared" si="1"/>
        <v>81.22209544815935</v>
      </c>
    </row>
    <row r="43" spans="1:8" s="74" customFormat="1" ht="18">
      <c r="A43" s="29">
        <v>41020000</v>
      </c>
      <c r="B43" s="75" t="s">
        <v>222</v>
      </c>
      <c r="C43" s="28">
        <f>SUM(C44:C44)</f>
        <v>80300100</v>
      </c>
      <c r="D43" s="28">
        <f>SUM(D44:D45)</f>
        <v>39270000</v>
      </c>
      <c r="E43" s="28">
        <f>SUM(E44:E45)</f>
        <v>39248662</v>
      </c>
      <c r="F43" s="73">
        <f t="shared" si="0"/>
        <v>48.877475868647736</v>
      </c>
      <c r="G43" s="73">
        <f t="shared" si="1"/>
        <v>99.94566335625159</v>
      </c>
      <c r="H43" s="56"/>
    </row>
    <row r="44" spans="1:8" s="74" customFormat="1" ht="18">
      <c r="A44" s="29">
        <v>41020100</v>
      </c>
      <c r="B44" s="32" t="s">
        <v>179</v>
      </c>
      <c r="C44" s="28">
        <v>80300100</v>
      </c>
      <c r="D44" s="28">
        <v>39168300</v>
      </c>
      <c r="E44" s="28">
        <v>39146962</v>
      </c>
      <c r="F44" s="73">
        <f t="shared" si="0"/>
        <v>48.75082596410216</v>
      </c>
      <c r="G44" s="73">
        <f t="shared" si="1"/>
        <v>99.94552227183718</v>
      </c>
      <c r="H44" s="56"/>
    </row>
    <row r="45" spans="1:8" s="74" customFormat="1" ht="18">
      <c r="A45" s="29">
        <v>41020600</v>
      </c>
      <c r="B45" s="32" t="s">
        <v>236</v>
      </c>
      <c r="C45" s="28">
        <v>0</v>
      </c>
      <c r="D45" s="28">
        <v>101700</v>
      </c>
      <c r="E45" s="28">
        <v>101700</v>
      </c>
      <c r="F45" s="73">
        <f t="shared" si="0"/>
      </c>
      <c r="G45" s="73">
        <f t="shared" si="1"/>
        <v>100</v>
      </c>
      <c r="H45" s="56"/>
    </row>
    <row r="46" spans="1:8" s="79" customFormat="1" ht="18">
      <c r="A46" s="29">
        <v>41030000</v>
      </c>
      <c r="B46" s="75" t="s">
        <v>223</v>
      </c>
      <c r="C46" s="28">
        <f>SUM(C47:C52)</f>
        <v>68205176</v>
      </c>
      <c r="D46" s="28">
        <f>SUM(D47:D53)</f>
        <v>36759493</v>
      </c>
      <c r="E46" s="28">
        <f>SUM(E47:E53)</f>
        <v>33498871</v>
      </c>
      <c r="F46" s="73">
        <f t="shared" si="0"/>
        <v>49.11485163530697</v>
      </c>
      <c r="G46" s="73">
        <f t="shared" si="1"/>
        <v>91.12985045794836</v>
      </c>
      <c r="H46" s="78"/>
    </row>
    <row r="47" spans="1:7" ht="34.5" customHeight="1">
      <c r="A47" s="29">
        <v>41030600</v>
      </c>
      <c r="B47" s="80" t="s">
        <v>200</v>
      </c>
      <c r="C47" s="28">
        <v>52503000</v>
      </c>
      <c r="D47" s="28">
        <v>25570600</v>
      </c>
      <c r="E47" s="28">
        <v>23975564</v>
      </c>
      <c r="F47" s="73">
        <f t="shared" si="0"/>
        <v>45.6651315162943</v>
      </c>
      <c r="G47" s="73">
        <f t="shared" si="1"/>
        <v>93.76222693249278</v>
      </c>
    </row>
    <row r="48" spans="1:7" ht="39">
      <c r="A48" s="29">
        <v>41030800</v>
      </c>
      <c r="B48" s="80" t="s">
        <v>201</v>
      </c>
      <c r="C48" s="28">
        <v>10630800</v>
      </c>
      <c r="D48" s="28">
        <v>8040850</v>
      </c>
      <c r="E48" s="28">
        <v>6399611</v>
      </c>
      <c r="F48" s="73">
        <f t="shared" si="0"/>
        <v>60.19877149414907</v>
      </c>
      <c r="G48" s="73">
        <f t="shared" si="1"/>
        <v>79.58873750909419</v>
      </c>
    </row>
    <row r="49" spans="1:7" ht="78.75">
      <c r="A49" s="29">
        <v>41030900</v>
      </c>
      <c r="B49" s="80" t="s">
        <v>202</v>
      </c>
      <c r="C49" s="28">
        <v>1067900</v>
      </c>
      <c r="D49" s="28">
        <v>483400</v>
      </c>
      <c r="E49" s="28">
        <v>486647</v>
      </c>
      <c r="F49" s="73">
        <f t="shared" si="0"/>
        <v>45.570465399381966</v>
      </c>
      <c r="G49" s="73">
        <f t="shared" si="1"/>
        <v>100.67170045510964</v>
      </c>
    </row>
    <row r="50" spans="1:7" ht="36.75" customHeight="1">
      <c r="A50" s="29">
        <v>41031000</v>
      </c>
      <c r="B50" s="80" t="s">
        <v>203</v>
      </c>
      <c r="C50" s="36">
        <v>1934400</v>
      </c>
      <c r="D50" s="36">
        <v>1390040</v>
      </c>
      <c r="E50" s="36">
        <v>1378087</v>
      </c>
      <c r="F50" s="73">
        <f t="shared" si="0"/>
        <v>71.24105665839537</v>
      </c>
      <c r="G50" s="73">
        <f t="shared" si="1"/>
        <v>99.1400966878651</v>
      </c>
    </row>
    <row r="51" spans="1:7" ht="18">
      <c r="A51" s="29">
        <v>41035000</v>
      </c>
      <c r="B51" s="50" t="s">
        <v>163</v>
      </c>
      <c r="C51" s="28">
        <v>1489876</v>
      </c>
      <c r="D51" s="28">
        <v>958396</v>
      </c>
      <c r="E51" s="28">
        <v>943395</v>
      </c>
      <c r="F51" s="73">
        <f t="shared" si="0"/>
        <v>63.32037028584929</v>
      </c>
      <c r="G51" s="73">
        <f t="shared" si="1"/>
        <v>98.4347806126069</v>
      </c>
    </row>
    <row r="52" spans="1:7" ht="39">
      <c r="A52" s="29">
        <v>41035800</v>
      </c>
      <c r="B52" s="80" t="s">
        <v>204</v>
      </c>
      <c r="C52" s="28">
        <v>579200</v>
      </c>
      <c r="D52" s="28">
        <v>284807</v>
      </c>
      <c r="E52" s="28">
        <v>284167</v>
      </c>
      <c r="F52" s="73">
        <f t="shared" si="0"/>
        <v>49.06198204419889</v>
      </c>
      <c r="G52" s="73">
        <f t="shared" si="1"/>
        <v>99.77528642203318</v>
      </c>
    </row>
    <row r="53" spans="1:7" ht="36" customHeight="1">
      <c r="A53" s="29">
        <v>41037000</v>
      </c>
      <c r="B53" s="136" t="s">
        <v>241</v>
      </c>
      <c r="C53" s="28">
        <v>0</v>
      </c>
      <c r="D53" s="28">
        <v>31400</v>
      </c>
      <c r="E53" s="28">
        <v>31400</v>
      </c>
      <c r="F53" s="73">
        <f t="shared" si="0"/>
      </c>
      <c r="G53" s="73">
        <f t="shared" si="1"/>
        <v>100</v>
      </c>
    </row>
    <row r="54" spans="1:13" s="39" customFormat="1" ht="18" thickBot="1">
      <c r="A54" s="24"/>
      <c r="B54" s="33" t="s">
        <v>164</v>
      </c>
      <c r="C54" s="34">
        <f>SUM(C39,C38)</f>
        <v>175873353</v>
      </c>
      <c r="D54" s="34">
        <f>SUM(D39,D38)</f>
        <v>87759791</v>
      </c>
      <c r="E54" s="34">
        <f>SUM(E39,E38)</f>
        <v>85309507</v>
      </c>
      <c r="F54" s="73">
        <f t="shared" si="0"/>
        <v>48.50621515130834</v>
      </c>
      <c r="G54" s="73">
        <f t="shared" si="1"/>
        <v>97.20796509189499</v>
      </c>
      <c r="H54" s="37"/>
      <c r="I54" s="38"/>
      <c r="J54" s="38"/>
      <c r="K54" s="38"/>
      <c r="L54" s="38"/>
      <c r="M54" s="38"/>
    </row>
    <row r="55" spans="1:8" s="72" customFormat="1" ht="21">
      <c r="A55" s="66"/>
      <c r="B55" s="67" t="s">
        <v>1</v>
      </c>
      <c r="C55" s="68"/>
      <c r="D55" s="68"/>
      <c r="E55" s="81"/>
      <c r="F55" s="73">
        <f t="shared" si="0"/>
      </c>
      <c r="G55" s="73">
        <f t="shared" si="1"/>
      </c>
      <c r="H55" s="71"/>
    </row>
    <row r="56" spans="1:13" s="74" customFormat="1" ht="18">
      <c r="A56" s="40">
        <v>20000000</v>
      </c>
      <c r="B56" s="33" t="s">
        <v>157</v>
      </c>
      <c r="C56" s="34">
        <f>SUM(C58,C57)</f>
        <v>3166856</v>
      </c>
      <c r="D56" s="34">
        <f>SUM(D58,D57)</f>
        <v>3166856</v>
      </c>
      <c r="E56" s="34">
        <f>SUM(E58,E57)</f>
        <v>1519191</v>
      </c>
      <c r="F56" s="73">
        <f t="shared" si="0"/>
        <v>47.97158443579374</v>
      </c>
      <c r="G56" s="73">
        <f t="shared" si="1"/>
        <v>47.97158443579374</v>
      </c>
      <c r="H56" s="37"/>
      <c r="I56" s="38"/>
      <c r="J56" s="38"/>
      <c r="K56" s="38"/>
      <c r="L56" s="38"/>
      <c r="M56" s="38"/>
    </row>
    <row r="57" spans="1:13" s="74" customFormat="1" ht="18">
      <c r="A57" s="40">
        <v>21110000</v>
      </c>
      <c r="B57" s="33" t="s">
        <v>224</v>
      </c>
      <c r="C57" s="34">
        <v>160</v>
      </c>
      <c r="D57" s="34">
        <v>160</v>
      </c>
      <c r="E57" s="34">
        <v>204</v>
      </c>
      <c r="F57" s="73">
        <f t="shared" si="0"/>
        <v>127.49999999999999</v>
      </c>
      <c r="G57" s="73">
        <f t="shared" si="1"/>
        <v>127.49999999999999</v>
      </c>
      <c r="H57" s="37"/>
      <c r="I57" s="38"/>
      <c r="J57" s="38"/>
      <c r="K57" s="38"/>
      <c r="L57" s="38"/>
      <c r="M57" s="38"/>
    </row>
    <row r="58" spans="1:8" s="74" customFormat="1" ht="18">
      <c r="A58" s="40">
        <v>25000000</v>
      </c>
      <c r="B58" s="33" t="s">
        <v>165</v>
      </c>
      <c r="C58" s="34">
        <f>SUM(C59:C60)</f>
        <v>3166696</v>
      </c>
      <c r="D58" s="34">
        <f>SUM(D59:D60)</f>
        <v>3166696</v>
      </c>
      <c r="E58" s="34">
        <f>SUM(E59:E60)</f>
        <v>1518987</v>
      </c>
      <c r="F58" s="73">
        <f t="shared" si="0"/>
        <v>47.967566195176296</v>
      </c>
      <c r="G58" s="73">
        <f t="shared" si="1"/>
        <v>47.967566195176296</v>
      </c>
      <c r="H58" s="56"/>
    </row>
    <row r="59" spans="1:7" ht="18">
      <c r="A59" s="41">
        <v>25010000</v>
      </c>
      <c r="B59" s="82" t="s">
        <v>180</v>
      </c>
      <c r="C59" s="28">
        <v>1958600</v>
      </c>
      <c r="D59" s="28">
        <v>1958600</v>
      </c>
      <c r="E59" s="28">
        <v>820461</v>
      </c>
      <c r="F59" s="73">
        <f t="shared" si="0"/>
        <v>41.89017665679567</v>
      </c>
      <c r="G59" s="73">
        <f t="shared" si="1"/>
        <v>41.89017665679567</v>
      </c>
    </row>
    <row r="60" spans="1:7" ht="18">
      <c r="A60" s="41">
        <v>25020000</v>
      </c>
      <c r="B60" s="82" t="s">
        <v>225</v>
      </c>
      <c r="C60" s="28">
        <v>1208096</v>
      </c>
      <c r="D60" s="28">
        <v>1208096</v>
      </c>
      <c r="E60" s="28">
        <v>698526</v>
      </c>
      <c r="F60" s="73">
        <f t="shared" si="0"/>
        <v>57.820405000927074</v>
      </c>
      <c r="G60" s="73">
        <f t="shared" si="1"/>
        <v>57.820405000927074</v>
      </c>
    </row>
    <row r="61" spans="1:8" s="74" customFormat="1" ht="18">
      <c r="A61" s="24">
        <v>40000000</v>
      </c>
      <c r="B61" s="33" t="s">
        <v>162</v>
      </c>
      <c r="C61" s="34">
        <f>C62</f>
        <v>1110200</v>
      </c>
      <c r="D61" s="34">
        <f>D62</f>
        <v>2036435</v>
      </c>
      <c r="E61" s="34">
        <f>E62</f>
        <v>1046093</v>
      </c>
      <c r="F61" s="73">
        <f t="shared" si="0"/>
        <v>94.225635020717</v>
      </c>
      <c r="G61" s="73">
        <f t="shared" si="1"/>
        <v>51.36883819026878</v>
      </c>
      <c r="H61" s="56"/>
    </row>
    <row r="62" spans="1:8" s="79" customFormat="1" ht="18">
      <c r="A62" s="29">
        <v>41030000</v>
      </c>
      <c r="B62" s="75" t="s">
        <v>223</v>
      </c>
      <c r="C62" s="28">
        <f>SUM(C63:C64)</f>
        <v>1110200</v>
      </c>
      <c r="D62" s="28">
        <f>SUM(D63:D64)</f>
        <v>2036435</v>
      </c>
      <c r="E62" s="28">
        <f>SUM(E63:E64)</f>
        <v>1046093</v>
      </c>
      <c r="F62" s="73">
        <f t="shared" si="0"/>
        <v>94.225635020717</v>
      </c>
      <c r="G62" s="73">
        <f t="shared" si="1"/>
        <v>51.36883819026878</v>
      </c>
      <c r="H62" s="78"/>
    </row>
    <row r="63" spans="1:7" ht="30.75">
      <c r="A63" s="29">
        <v>41034400</v>
      </c>
      <c r="B63" s="83" t="s">
        <v>192</v>
      </c>
      <c r="C63" s="28">
        <v>1110200</v>
      </c>
      <c r="D63" s="28">
        <v>1534700</v>
      </c>
      <c r="E63" s="28">
        <v>552593</v>
      </c>
      <c r="F63" s="73">
        <f t="shared" si="0"/>
        <v>49.77418483156188</v>
      </c>
      <c r="G63" s="73">
        <f t="shared" si="1"/>
        <v>36.00658109076693</v>
      </c>
    </row>
    <row r="64" spans="1:7" ht="18">
      <c r="A64" s="29">
        <v>41035000</v>
      </c>
      <c r="B64" s="31" t="s">
        <v>163</v>
      </c>
      <c r="C64" s="28">
        <v>0</v>
      </c>
      <c r="D64" s="28">
        <v>501735</v>
      </c>
      <c r="E64" s="28">
        <v>493500</v>
      </c>
      <c r="F64" s="73">
        <f t="shared" si="0"/>
      </c>
      <c r="G64" s="73">
        <f t="shared" si="1"/>
        <v>98.35869532721456</v>
      </c>
    </row>
    <row r="65" spans="1:8" s="74" customFormat="1" ht="18">
      <c r="A65" s="24"/>
      <c r="B65" s="33" t="s">
        <v>166</v>
      </c>
      <c r="C65" s="34">
        <f>C56+C61</f>
        <v>4277056</v>
      </c>
      <c r="D65" s="34">
        <f>D56+D61</f>
        <v>5203291</v>
      </c>
      <c r="E65" s="34">
        <f>E56+E61</f>
        <v>2565284</v>
      </c>
      <c r="F65" s="73">
        <f t="shared" si="0"/>
        <v>59.97779781232698</v>
      </c>
      <c r="G65" s="73">
        <f t="shared" si="1"/>
        <v>49.30118265536177</v>
      </c>
      <c r="H65" s="56"/>
    </row>
    <row r="66" spans="1:8" s="74" customFormat="1" ht="18">
      <c r="A66" s="24"/>
      <c r="B66" s="40" t="s">
        <v>167</v>
      </c>
      <c r="C66" s="34">
        <f>SUM(C65,C54)</f>
        <v>180150409</v>
      </c>
      <c r="D66" s="34">
        <f>SUM(D65,D54)</f>
        <v>92963082</v>
      </c>
      <c r="E66" s="34">
        <f>SUM(E65,E54)</f>
        <v>87874791</v>
      </c>
      <c r="F66" s="73">
        <f t="shared" si="0"/>
        <v>48.77856869034363</v>
      </c>
      <c r="G66" s="73">
        <f t="shared" si="1"/>
        <v>94.52654657039017</v>
      </c>
      <c r="H66" s="56"/>
    </row>
    <row r="67" spans="1:2" ht="18">
      <c r="A67" s="51"/>
      <c r="B67" s="84"/>
    </row>
    <row r="68" spans="1:2" ht="18">
      <c r="A68" s="51"/>
      <c r="B68" s="84"/>
    </row>
    <row r="69" spans="1:2" ht="18">
      <c r="A69" s="51"/>
      <c r="B69" s="84"/>
    </row>
    <row r="70" ht="18">
      <c r="A70" s="51"/>
    </row>
    <row r="71" ht="18">
      <c r="A71" s="51"/>
    </row>
    <row r="72" ht="18">
      <c r="A72" s="51"/>
    </row>
    <row r="73" ht="18">
      <c r="A73" s="51"/>
    </row>
    <row r="74" ht="18">
      <c r="A74" s="51"/>
    </row>
    <row r="75" ht="18">
      <c r="A75" s="51"/>
    </row>
    <row r="76" ht="18">
      <c r="A76" s="51"/>
    </row>
    <row r="77" ht="18">
      <c r="A77" s="51"/>
    </row>
    <row r="78" ht="18">
      <c r="A78" s="51"/>
    </row>
    <row r="79" ht="18">
      <c r="A79" s="51"/>
    </row>
    <row r="80" ht="18">
      <c r="A80" s="51"/>
    </row>
    <row r="81" ht="18">
      <c r="A81" s="51"/>
    </row>
    <row r="82" ht="18">
      <c r="A82" s="51"/>
    </row>
    <row r="83" ht="18">
      <c r="A83" s="51"/>
    </row>
    <row r="84" ht="18">
      <c r="A84" s="51"/>
    </row>
    <row r="85" ht="18">
      <c r="A85" s="51"/>
    </row>
    <row r="86" ht="18">
      <c r="A86" s="51"/>
    </row>
    <row r="87" ht="18">
      <c r="A87" s="51"/>
    </row>
    <row r="88" ht="18">
      <c r="A88" s="51"/>
    </row>
    <row r="89" ht="18">
      <c r="A89" s="51"/>
    </row>
    <row r="90" ht="18">
      <c r="A90" s="51"/>
    </row>
    <row r="91" ht="18">
      <c r="A91" s="51"/>
    </row>
    <row r="92" ht="18">
      <c r="A92" s="51"/>
    </row>
    <row r="93" ht="18">
      <c r="A93" s="51"/>
    </row>
    <row r="94" ht="18">
      <c r="A94" s="51"/>
    </row>
    <row r="95" ht="18">
      <c r="A95" s="51"/>
    </row>
    <row r="96" ht="18">
      <c r="A96" s="51"/>
    </row>
    <row r="97" ht="18">
      <c r="A97" s="51"/>
    </row>
    <row r="98" ht="18">
      <c r="A98" s="51"/>
    </row>
    <row r="99" ht="18">
      <c r="A99" s="51"/>
    </row>
    <row r="100" ht="18">
      <c r="A100" s="51"/>
    </row>
    <row r="101" ht="18">
      <c r="A101" s="51"/>
    </row>
    <row r="102" ht="18">
      <c r="A102" s="51"/>
    </row>
    <row r="103" ht="18">
      <c r="A103" s="51"/>
    </row>
    <row r="104" ht="18">
      <c r="A104" s="51"/>
    </row>
    <row r="105" ht="18">
      <c r="A105" s="51"/>
    </row>
    <row r="106" ht="18">
      <c r="A106" s="51"/>
    </row>
    <row r="107" ht="18">
      <c r="A107" s="51"/>
    </row>
    <row r="108" ht="18">
      <c r="A108" s="51"/>
    </row>
    <row r="109" ht="18">
      <c r="A109" s="51"/>
    </row>
    <row r="110" ht="18">
      <c r="A110" s="51"/>
    </row>
    <row r="111" ht="18">
      <c r="A111" s="51"/>
    </row>
    <row r="112" ht="18">
      <c r="A112" s="51"/>
    </row>
    <row r="113" ht="18">
      <c r="A113" s="51"/>
    </row>
    <row r="114" ht="18">
      <c r="A114" s="51"/>
    </row>
    <row r="115" ht="18">
      <c r="A115" s="51"/>
    </row>
    <row r="116" ht="18">
      <c r="A116" s="51"/>
    </row>
    <row r="117" ht="18">
      <c r="A117" s="51"/>
    </row>
    <row r="118" ht="18">
      <c r="A118" s="51"/>
    </row>
    <row r="119" ht="18">
      <c r="A119" s="51"/>
    </row>
    <row r="120" ht="18">
      <c r="A120" s="51"/>
    </row>
    <row r="121" ht="18">
      <c r="A121" s="51"/>
    </row>
    <row r="122" ht="18">
      <c r="A122" s="51"/>
    </row>
    <row r="123" ht="18">
      <c r="A123" s="51"/>
    </row>
    <row r="124" ht="18">
      <c r="A124" s="51"/>
    </row>
    <row r="125" ht="18">
      <c r="A125" s="51"/>
    </row>
  </sheetData>
  <sheetProtection/>
  <mergeCells count="3">
    <mergeCell ref="B8:D8"/>
    <mergeCell ref="B9:D9"/>
    <mergeCell ref="B10:D10"/>
  </mergeCells>
  <printOptions/>
  <pageMargins left="0.7874015748031497" right="0.17" top="0.3937007874015748" bottom="0.3937007874015748" header="0" footer="0"/>
  <pageSetup fitToHeight="100" horizontalDpi="600" verticalDpi="600" orientation="landscape" paperSize="9" scale="60" r:id="rId1"/>
  <headerFooter alignWithMargins="0">
    <oddFooter>&amp;R&amp;P</oddFooter>
  </headerFooter>
  <rowBreaks count="1" manualBreakCount="1">
    <brk id="36" max="6" man="1"/>
  </rowBreaks>
</worksheet>
</file>

<file path=xl/worksheets/sheet2.xml><?xml version="1.0" encoding="utf-8"?>
<worksheet xmlns="http://schemas.openxmlformats.org/spreadsheetml/2006/main" xmlns:r="http://schemas.openxmlformats.org/officeDocument/2006/relationships">
  <dimension ref="A1:IO136"/>
  <sheetViews>
    <sheetView tabSelected="1" view="pageBreakPreview" zoomScale="50" zoomScaleNormal="50" zoomScaleSheetLayoutView="50" zoomScalePageLayoutView="0" workbookViewId="0" topLeftCell="A1">
      <pane ySplit="1" topLeftCell="BM87" activePane="bottomLeft" state="frozen"/>
      <selection pane="topLeft" activeCell="A1" sqref="A1"/>
      <selection pane="bottomLeft" activeCell="B87" sqref="B87"/>
    </sheetView>
  </sheetViews>
  <sheetFormatPr defaultColWidth="9.00390625" defaultRowHeight="12.75"/>
  <cols>
    <col min="1" max="1" width="12.50390625" style="2" customWidth="1"/>
    <col min="2" max="2" width="172.375" style="4" customWidth="1"/>
    <col min="3" max="3" width="19.50390625" style="1" customWidth="1"/>
    <col min="4" max="4" width="19.00390625" style="1" customWidth="1"/>
    <col min="5" max="5" width="18.375" style="1" customWidth="1"/>
    <col min="6" max="6" width="16.50390625" style="1" customWidth="1"/>
    <col min="7" max="7" width="18.625" style="1" customWidth="1"/>
    <col min="8" max="8" width="5.375" style="13" customWidth="1"/>
    <col min="9" max="9" width="13.375" style="9" bestFit="1" customWidth="1"/>
    <col min="10" max="10" width="15.50390625" style="9" customWidth="1"/>
    <col min="11" max="249" width="9.125" style="9" customWidth="1"/>
    <col min="250" max="16384" width="9.125" style="1" customWidth="1"/>
  </cols>
  <sheetData>
    <row r="1" spans="1:249" s="5" customFormat="1" ht="18.75">
      <c r="A1" s="21">
        <v>1</v>
      </c>
      <c r="B1" s="20">
        <v>2</v>
      </c>
      <c r="C1" s="21">
        <v>3</v>
      </c>
      <c r="D1" s="20">
        <v>4</v>
      </c>
      <c r="E1" s="21">
        <v>5</v>
      </c>
      <c r="F1" s="21">
        <v>6</v>
      </c>
      <c r="G1" s="21">
        <v>7</v>
      </c>
      <c r="H1" s="13"/>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row>
    <row r="2" spans="1:249" s="46" customFormat="1" ht="21.75" customHeight="1">
      <c r="A2" s="138" t="s">
        <v>2</v>
      </c>
      <c r="B2" s="139"/>
      <c r="C2" s="139"/>
      <c r="D2" s="139"/>
      <c r="E2" s="139"/>
      <c r="F2" s="139"/>
      <c r="G2" s="140"/>
      <c r="H2" s="44"/>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row>
    <row r="3" spans="1:249" s="48" customFormat="1" ht="22.5" customHeight="1">
      <c r="A3" s="141" t="s">
        <v>0</v>
      </c>
      <c r="B3" s="142"/>
      <c r="C3" s="142"/>
      <c r="D3" s="142"/>
      <c r="E3" s="142"/>
      <c r="F3" s="142"/>
      <c r="G3" s="143"/>
      <c r="H3" s="44"/>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c r="ID3" s="47"/>
      <c r="IE3" s="47"/>
      <c r="IF3" s="47"/>
      <c r="IG3" s="47"/>
      <c r="IH3" s="47"/>
      <c r="II3" s="47"/>
      <c r="IJ3" s="47"/>
      <c r="IK3" s="47"/>
      <c r="IL3" s="47"/>
      <c r="IM3" s="47"/>
      <c r="IN3" s="47"/>
      <c r="IO3" s="47"/>
    </row>
    <row r="4" spans="1:249" s="6" customFormat="1" ht="27" customHeight="1">
      <c r="A4" s="85" t="s">
        <v>3</v>
      </c>
      <c r="B4" s="107" t="s">
        <v>4</v>
      </c>
      <c r="C4" s="122">
        <v>1204520</v>
      </c>
      <c r="D4" s="123">
        <v>837302.57</v>
      </c>
      <c r="E4" s="123">
        <v>438010.21</v>
      </c>
      <c r="F4" s="124">
        <f>SUM(E4/C4*100)</f>
        <v>36.363880217846116</v>
      </c>
      <c r="G4" s="124">
        <f>SUM(E4/D4*100)</f>
        <v>52.312058471288346</v>
      </c>
      <c r="H4" s="13"/>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row>
    <row r="5" spans="1:249" s="6" customFormat="1" ht="22.5" customHeight="1">
      <c r="A5" s="86" t="s">
        <v>5</v>
      </c>
      <c r="B5" s="108" t="s">
        <v>6</v>
      </c>
      <c r="C5" s="97">
        <f>SUM(C6:C12)</f>
        <v>57226293</v>
      </c>
      <c r="D5" s="97">
        <f>SUM(D6:D12)</f>
        <v>42940660.56</v>
      </c>
      <c r="E5" s="97">
        <f>SUM(E6:E12)</f>
        <v>31420722.86</v>
      </c>
      <c r="F5" s="96">
        <f aca="true" t="shared" si="0" ref="F5:F55">SUM(E5/C5*100)</f>
        <v>54.90609510561867</v>
      </c>
      <c r="G5" s="96">
        <f aca="true" t="shared" si="1" ref="G5:G65">SUM(E5/D5*100)</f>
        <v>73.1724255058828</v>
      </c>
      <c r="H5" s="13"/>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row>
    <row r="6" spans="1:249" s="6" customFormat="1" ht="24.75" customHeight="1">
      <c r="A6" s="87" t="s">
        <v>7</v>
      </c>
      <c r="B6" s="113" t="s">
        <v>206</v>
      </c>
      <c r="C6" s="125">
        <v>54435773</v>
      </c>
      <c r="D6" s="98">
        <v>41359187</v>
      </c>
      <c r="E6" s="98">
        <v>30111883.84</v>
      </c>
      <c r="F6" s="99">
        <f t="shared" si="0"/>
        <v>55.31635206135495</v>
      </c>
      <c r="G6" s="99">
        <f t="shared" si="1"/>
        <v>72.80579243494317</v>
      </c>
      <c r="H6" s="13"/>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row>
    <row r="7" spans="1:249" s="6" customFormat="1" ht="25.5" customHeight="1">
      <c r="A7" s="87" t="s">
        <v>8</v>
      </c>
      <c r="B7" s="113" t="s">
        <v>207</v>
      </c>
      <c r="C7" s="125">
        <v>579200</v>
      </c>
      <c r="D7" s="98">
        <v>284807</v>
      </c>
      <c r="E7" s="98">
        <v>284167</v>
      </c>
      <c r="F7" s="99">
        <f aca="true" t="shared" si="2" ref="F7:F12">SUM(E7/C7*100)</f>
        <v>49.06198204419889</v>
      </c>
      <c r="G7" s="99">
        <f aca="true" t="shared" si="3" ref="G7:G12">SUM(E7/D7*100)</f>
        <v>99.77528642203318</v>
      </c>
      <c r="H7" s="13"/>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row>
    <row r="8" spans="1:249" s="6" customFormat="1" ht="25.5" customHeight="1">
      <c r="A8" s="87" t="s">
        <v>9</v>
      </c>
      <c r="B8" s="113" t="s">
        <v>10</v>
      </c>
      <c r="C8" s="125">
        <v>954500</v>
      </c>
      <c r="D8" s="98">
        <v>454581</v>
      </c>
      <c r="E8" s="98">
        <v>356722.76</v>
      </c>
      <c r="F8" s="99">
        <f t="shared" si="2"/>
        <v>37.37273546359351</v>
      </c>
      <c r="G8" s="99">
        <f t="shared" si="3"/>
        <v>78.4728706215174</v>
      </c>
      <c r="H8" s="13"/>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row>
    <row r="9" spans="1:249" s="6" customFormat="1" ht="25.5" customHeight="1">
      <c r="A9" s="87" t="s">
        <v>11</v>
      </c>
      <c r="B9" s="113" t="s">
        <v>208</v>
      </c>
      <c r="C9" s="125">
        <v>629220</v>
      </c>
      <c r="D9" s="98">
        <v>452840.28</v>
      </c>
      <c r="E9" s="98">
        <v>330351.24</v>
      </c>
      <c r="F9" s="99">
        <f t="shared" si="2"/>
        <v>52.50170687517879</v>
      </c>
      <c r="G9" s="99">
        <f t="shared" si="3"/>
        <v>72.95093978830681</v>
      </c>
      <c r="H9" s="13"/>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row>
    <row r="10" spans="1:249" s="6" customFormat="1" ht="25.5" customHeight="1">
      <c r="A10" s="87" t="s">
        <v>12</v>
      </c>
      <c r="B10" s="113" t="s">
        <v>209</v>
      </c>
      <c r="C10" s="125">
        <v>388380</v>
      </c>
      <c r="D10" s="98">
        <v>269834.28</v>
      </c>
      <c r="E10" s="98">
        <v>234062.14</v>
      </c>
      <c r="F10" s="99">
        <f t="shared" si="2"/>
        <v>60.2662701477934</v>
      </c>
      <c r="G10" s="99">
        <f t="shared" si="3"/>
        <v>86.7429223596053</v>
      </c>
      <c r="H10" s="13"/>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row>
    <row r="11" spans="1:249" s="6" customFormat="1" ht="25.5" customHeight="1">
      <c r="A11" s="87" t="s">
        <v>13</v>
      </c>
      <c r="B11" s="113" t="s">
        <v>14</v>
      </c>
      <c r="C11" s="125">
        <v>204830</v>
      </c>
      <c r="D11" s="98">
        <v>104931</v>
      </c>
      <c r="E11" s="98">
        <v>90865.88</v>
      </c>
      <c r="F11" s="99">
        <f t="shared" si="2"/>
        <v>44.3616071864473</v>
      </c>
      <c r="G11" s="99">
        <f t="shared" si="3"/>
        <v>86.59583917050252</v>
      </c>
      <c r="H11" s="13"/>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row>
    <row r="12" spans="1:249" s="6" customFormat="1" ht="30" customHeight="1">
      <c r="A12" s="87" t="s">
        <v>15</v>
      </c>
      <c r="B12" s="113" t="s">
        <v>210</v>
      </c>
      <c r="C12" s="125">
        <v>34390</v>
      </c>
      <c r="D12" s="98">
        <v>14480</v>
      </c>
      <c r="E12" s="98">
        <v>12670</v>
      </c>
      <c r="F12" s="99">
        <f t="shared" si="2"/>
        <v>36.84210526315789</v>
      </c>
      <c r="G12" s="99">
        <f t="shared" si="3"/>
        <v>87.5</v>
      </c>
      <c r="H12" s="13"/>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row>
    <row r="13" spans="1:249" s="6" customFormat="1" ht="27.75" customHeight="1">
      <c r="A13" s="86" t="s">
        <v>16</v>
      </c>
      <c r="B13" s="108" t="s">
        <v>17</v>
      </c>
      <c r="C13" s="97">
        <f>SUM(C14:C17)</f>
        <v>30414000</v>
      </c>
      <c r="D13" s="97">
        <f>SUM(D14:D17)</f>
        <v>22208921</v>
      </c>
      <c r="E13" s="97">
        <f>SUM(E14:E17)</f>
        <v>17864047.84</v>
      </c>
      <c r="F13" s="96">
        <f t="shared" si="0"/>
        <v>58.736265667126986</v>
      </c>
      <c r="G13" s="96">
        <f t="shared" si="1"/>
        <v>80.43636086597814</v>
      </c>
      <c r="H13" s="13"/>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row>
    <row r="14" spans="1:249" s="6" customFormat="1" ht="24" customHeight="1">
      <c r="A14" s="87" t="s">
        <v>18</v>
      </c>
      <c r="B14" s="109" t="s">
        <v>19</v>
      </c>
      <c r="C14" s="125">
        <v>20024687</v>
      </c>
      <c r="D14" s="98">
        <v>15657711</v>
      </c>
      <c r="E14" s="98">
        <v>13179088.22</v>
      </c>
      <c r="F14" s="99">
        <f t="shared" si="0"/>
        <v>65.8142033381096</v>
      </c>
      <c r="G14" s="99">
        <f t="shared" si="1"/>
        <v>84.16995447163383</v>
      </c>
      <c r="H14" s="13"/>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row>
    <row r="15" spans="1:249" s="6" customFormat="1" ht="24" customHeight="1">
      <c r="A15" s="87" t="s">
        <v>205</v>
      </c>
      <c r="B15" s="113" t="s">
        <v>211</v>
      </c>
      <c r="C15" s="125">
        <v>9733713</v>
      </c>
      <c r="D15" s="98">
        <v>6222610</v>
      </c>
      <c r="E15" s="98">
        <v>4358359.62</v>
      </c>
      <c r="F15" s="99">
        <f t="shared" si="0"/>
        <v>44.77592076117305</v>
      </c>
      <c r="G15" s="99">
        <f t="shared" si="1"/>
        <v>70.04070028492868</v>
      </c>
      <c r="H15" s="13"/>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row>
    <row r="16" spans="1:249" s="6" customFormat="1" ht="24" customHeight="1">
      <c r="A16" s="87" t="s">
        <v>20</v>
      </c>
      <c r="B16" s="109" t="s">
        <v>21</v>
      </c>
      <c r="C16" s="125">
        <v>25000</v>
      </c>
      <c r="D16" s="98">
        <v>13000</v>
      </c>
      <c r="E16" s="98">
        <v>11000</v>
      </c>
      <c r="F16" s="99">
        <f t="shared" si="0"/>
        <v>44</v>
      </c>
      <c r="G16" s="99">
        <f t="shared" si="1"/>
        <v>84.61538461538461</v>
      </c>
      <c r="H16" s="13"/>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row>
    <row r="17" spans="1:249" s="6" customFormat="1" ht="24" customHeight="1">
      <c r="A17" s="87" t="s">
        <v>22</v>
      </c>
      <c r="B17" s="109" t="s">
        <v>23</v>
      </c>
      <c r="C17" s="125">
        <v>630600</v>
      </c>
      <c r="D17" s="98">
        <v>315600</v>
      </c>
      <c r="E17" s="98">
        <v>315600</v>
      </c>
      <c r="F17" s="99">
        <f t="shared" si="0"/>
        <v>50.04757373929591</v>
      </c>
      <c r="G17" s="99">
        <f t="shared" si="1"/>
        <v>100</v>
      </c>
      <c r="H17" s="13"/>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row>
    <row r="18" spans="1:249" s="6" customFormat="1" ht="27.75" customHeight="1">
      <c r="A18" s="86" t="s">
        <v>24</v>
      </c>
      <c r="B18" s="108" t="s">
        <v>25</v>
      </c>
      <c r="C18" s="97">
        <f>SUM(C19:C55)</f>
        <v>70909700</v>
      </c>
      <c r="D18" s="97">
        <f>SUM(D19:D55)</f>
        <v>38174655.25</v>
      </c>
      <c r="E18" s="97">
        <f>SUM(E19:E55)</f>
        <v>34373169.56999999</v>
      </c>
      <c r="F18" s="96">
        <f t="shared" si="0"/>
        <v>48.47456634282756</v>
      </c>
      <c r="G18" s="96">
        <f t="shared" si="1"/>
        <v>90.04185982792862</v>
      </c>
      <c r="H18" s="13"/>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row>
    <row r="19" spans="1:249" s="6" customFormat="1" ht="44.25" customHeight="1">
      <c r="A19" s="87" t="s">
        <v>26</v>
      </c>
      <c r="B19" s="114" t="s">
        <v>27</v>
      </c>
      <c r="C19" s="125">
        <v>5545000</v>
      </c>
      <c r="D19" s="98">
        <v>3153680.02</v>
      </c>
      <c r="E19" s="98">
        <v>2634364.55</v>
      </c>
      <c r="F19" s="99">
        <f t="shared" si="0"/>
        <v>47.508828674481514</v>
      </c>
      <c r="G19" s="99">
        <f t="shared" si="1"/>
        <v>83.53303230807796</v>
      </c>
      <c r="H19" s="13"/>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row>
    <row r="20" spans="1:249" s="6" customFormat="1" ht="42" customHeight="1">
      <c r="A20" s="88" t="s">
        <v>28</v>
      </c>
      <c r="B20" s="115" t="s">
        <v>29</v>
      </c>
      <c r="C20" s="125">
        <v>578600</v>
      </c>
      <c r="D20" s="126">
        <v>490573.94</v>
      </c>
      <c r="E20" s="126">
        <v>489770.94</v>
      </c>
      <c r="F20" s="99">
        <f t="shared" si="0"/>
        <v>84.64758727964052</v>
      </c>
      <c r="G20" s="99">
        <f t="shared" si="1"/>
        <v>99.83631417518836</v>
      </c>
      <c r="H20" s="13"/>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row>
    <row r="21" spans="1:249" s="7" customFormat="1" ht="28.5" customHeight="1">
      <c r="A21" s="87" t="s">
        <v>30</v>
      </c>
      <c r="B21" s="116" t="s">
        <v>31</v>
      </c>
      <c r="C21" s="125">
        <v>100000</v>
      </c>
      <c r="D21" s="98"/>
      <c r="E21" s="98"/>
      <c r="F21" s="99">
        <f t="shared" si="0"/>
        <v>0</v>
      </c>
      <c r="G21" s="99">
        <v>0</v>
      </c>
      <c r="H21" s="13"/>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row>
    <row r="22" spans="1:249" s="7" customFormat="1" ht="183" customHeight="1">
      <c r="A22" s="87" t="s">
        <v>32</v>
      </c>
      <c r="B22" s="117" t="s">
        <v>33</v>
      </c>
      <c r="C22" s="127">
        <v>402000</v>
      </c>
      <c r="D22" s="98">
        <v>371006.37</v>
      </c>
      <c r="E22" s="98">
        <v>288990.91</v>
      </c>
      <c r="F22" s="99">
        <f t="shared" si="0"/>
        <v>71.88828606965173</v>
      </c>
      <c r="G22" s="99">
        <f t="shared" si="1"/>
        <v>77.8937865675999</v>
      </c>
      <c r="H22" s="13"/>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row>
    <row r="23" spans="1:249" s="6" customFormat="1" ht="48" customHeight="1">
      <c r="A23" s="89" t="s">
        <v>34</v>
      </c>
      <c r="B23" s="118" t="s">
        <v>35</v>
      </c>
      <c r="C23" s="127">
        <v>4600</v>
      </c>
      <c r="D23" s="128">
        <v>3285.18</v>
      </c>
      <c r="E23" s="128">
        <v>3285.18</v>
      </c>
      <c r="F23" s="99">
        <f t="shared" si="0"/>
        <v>71.41695652173912</v>
      </c>
      <c r="G23" s="99">
        <f t="shared" si="1"/>
        <v>100</v>
      </c>
      <c r="H23" s="13"/>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row>
    <row r="24" spans="1:249" s="6" customFormat="1" ht="26.25" customHeight="1">
      <c r="A24" s="88" t="s">
        <v>36</v>
      </c>
      <c r="B24" s="115" t="s">
        <v>37</v>
      </c>
      <c r="C24" s="125">
        <v>885000</v>
      </c>
      <c r="D24" s="126">
        <v>690000</v>
      </c>
      <c r="E24" s="126">
        <v>684001.38</v>
      </c>
      <c r="F24" s="99">
        <f t="shared" si="0"/>
        <v>77.28829152542373</v>
      </c>
      <c r="G24" s="99">
        <f t="shared" si="1"/>
        <v>99.1306347826087</v>
      </c>
      <c r="H24" s="13"/>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row>
    <row r="25" spans="1:249" s="6" customFormat="1" ht="26.25" customHeight="1">
      <c r="A25" s="87" t="s">
        <v>38</v>
      </c>
      <c r="B25" s="116" t="s">
        <v>39</v>
      </c>
      <c r="C25" s="125">
        <v>556600</v>
      </c>
      <c r="D25" s="98">
        <v>556599.98</v>
      </c>
      <c r="E25" s="98">
        <v>556244.45</v>
      </c>
      <c r="F25" s="99">
        <f t="shared" si="0"/>
        <v>99.93612109234637</v>
      </c>
      <c r="G25" s="99">
        <f t="shared" si="1"/>
        <v>99.93612468329589</v>
      </c>
      <c r="H25" s="13"/>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row>
    <row r="26" spans="1:249" s="6" customFormat="1" ht="26.25" customHeight="1">
      <c r="A26" s="88" t="s">
        <v>40</v>
      </c>
      <c r="B26" s="115" t="s">
        <v>41</v>
      </c>
      <c r="C26" s="125">
        <v>20000</v>
      </c>
      <c r="D26" s="126">
        <v>4645.32</v>
      </c>
      <c r="E26" s="126">
        <v>4645.32</v>
      </c>
      <c r="F26" s="99">
        <f t="shared" si="0"/>
        <v>23.226599999999998</v>
      </c>
      <c r="G26" s="99">
        <f t="shared" si="1"/>
        <v>100</v>
      </c>
      <c r="H26" s="13"/>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row>
    <row r="27" spans="1:249" s="6" customFormat="1" ht="84.75" customHeight="1">
      <c r="A27" s="87" t="s">
        <v>42</v>
      </c>
      <c r="B27" s="117" t="s">
        <v>43</v>
      </c>
      <c r="C27" s="127">
        <v>703000</v>
      </c>
      <c r="D27" s="98">
        <v>615761.74</v>
      </c>
      <c r="E27" s="98">
        <v>568987.16</v>
      </c>
      <c r="F27" s="99">
        <f t="shared" si="0"/>
        <v>80.93700711237554</v>
      </c>
      <c r="G27" s="99">
        <f t="shared" si="1"/>
        <v>92.40378591888481</v>
      </c>
      <c r="H27" s="23">
        <v>3</v>
      </c>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row>
    <row r="28" spans="1:249" s="6" customFormat="1" ht="66" customHeight="1">
      <c r="A28" s="87" t="s">
        <v>44</v>
      </c>
      <c r="B28" s="117" t="s">
        <v>45</v>
      </c>
      <c r="C28" s="127">
        <v>55700</v>
      </c>
      <c r="D28" s="98">
        <v>46025.75</v>
      </c>
      <c r="E28" s="98">
        <v>46025.75</v>
      </c>
      <c r="F28" s="99">
        <f t="shared" si="0"/>
        <v>82.63150807899461</v>
      </c>
      <c r="G28" s="99">
        <f t="shared" si="1"/>
        <v>100</v>
      </c>
      <c r="H28" s="13"/>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row>
    <row r="29" spans="1:249" s="6" customFormat="1" ht="25.5" customHeight="1">
      <c r="A29" s="89" t="s">
        <v>46</v>
      </c>
      <c r="B29" s="119" t="s">
        <v>47</v>
      </c>
      <c r="C29" s="125">
        <v>345500</v>
      </c>
      <c r="D29" s="128">
        <v>165740</v>
      </c>
      <c r="E29" s="128">
        <v>141865.31</v>
      </c>
      <c r="F29" s="99">
        <f t="shared" si="0"/>
        <v>41.06087120115774</v>
      </c>
      <c r="G29" s="99">
        <f t="shared" si="1"/>
        <v>85.59509472668034</v>
      </c>
      <c r="H29" s="13"/>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row>
    <row r="30" spans="1:249" s="6" customFormat="1" ht="25.5" customHeight="1">
      <c r="A30" s="89" t="s">
        <v>48</v>
      </c>
      <c r="B30" s="119" t="s">
        <v>49</v>
      </c>
      <c r="C30" s="125">
        <v>240000</v>
      </c>
      <c r="D30" s="128">
        <v>94752.93</v>
      </c>
      <c r="E30" s="128">
        <v>94752.93</v>
      </c>
      <c r="F30" s="99">
        <f t="shared" si="0"/>
        <v>39.4803875</v>
      </c>
      <c r="G30" s="99">
        <f t="shared" si="1"/>
        <v>100</v>
      </c>
      <c r="H30" s="13"/>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row>
    <row r="31" spans="1:249" s="6" customFormat="1" ht="25.5" customHeight="1">
      <c r="A31" s="89" t="s">
        <v>50</v>
      </c>
      <c r="B31" s="119" t="s">
        <v>51</v>
      </c>
      <c r="C31" s="125">
        <v>435000</v>
      </c>
      <c r="D31" s="128">
        <v>330900</v>
      </c>
      <c r="E31" s="128">
        <v>285016.28</v>
      </c>
      <c r="F31" s="99">
        <f t="shared" si="0"/>
        <v>65.52098390804598</v>
      </c>
      <c r="G31" s="99">
        <f t="shared" si="1"/>
        <v>86.13365971592627</v>
      </c>
      <c r="H31" s="13"/>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row>
    <row r="32" spans="1:249" s="6" customFormat="1" ht="25.5" customHeight="1">
      <c r="A32" s="89" t="s">
        <v>52</v>
      </c>
      <c r="B32" s="119" t="s">
        <v>53</v>
      </c>
      <c r="C32" s="125">
        <v>67100</v>
      </c>
      <c r="D32" s="128">
        <v>45348.48</v>
      </c>
      <c r="E32" s="128">
        <v>45245.17</v>
      </c>
      <c r="F32" s="99">
        <f t="shared" si="0"/>
        <v>67.42946348733234</v>
      </c>
      <c r="G32" s="99">
        <f t="shared" si="1"/>
        <v>99.77218641065807</v>
      </c>
      <c r="H32" s="13"/>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row>
    <row r="33" spans="1:249" s="6" customFormat="1" ht="25.5" customHeight="1">
      <c r="A33" s="89" t="s">
        <v>54</v>
      </c>
      <c r="B33" s="118" t="s">
        <v>55</v>
      </c>
      <c r="C33" s="125">
        <v>406000</v>
      </c>
      <c r="D33" s="128">
        <v>231360</v>
      </c>
      <c r="E33" s="128">
        <v>167252.83</v>
      </c>
      <c r="F33" s="99">
        <f t="shared" si="0"/>
        <v>41.19527832512315</v>
      </c>
      <c r="G33" s="99">
        <f t="shared" si="1"/>
        <v>72.29116096127247</v>
      </c>
      <c r="H33" s="13"/>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row>
    <row r="34" spans="1:249" s="6" customFormat="1" ht="25.5" customHeight="1">
      <c r="A34" s="89" t="s">
        <v>56</v>
      </c>
      <c r="B34" s="118" t="s">
        <v>57</v>
      </c>
      <c r="C34" s="125">
        <v>7020000</v>
      </c>
      <c r="D34" s="128">
        <v>3593049</v>
      </c>
      <c r="E34" s="128">
        <v>3427235.66</v>
      </c>
      <c r="F34" s="99">
        <f t="shared" si="0"/>
        <v>48.8210207977208</v>
      </c>
      <c r="G34" s="99">
        <f t="shared" si="1"/>
        <v>95.38516340857028</v>
      </c>
      <c r="H34" s="13"/>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row>
    <row r="35" spans="1:249" s="6" customFormat="1" ht="25.5" customHeight="1">
      <c r="A35" s="89" t="s">
        <v>58</v>
      </c>
      <c r="B35" s="118" t="s">
        <v>59</v>
      </c>
      <c r="C35" s="125">
        <v>21936200</v>
      </c>
      <c r="D35" s="128">
        <v>10618380.65</v>
      </c>
      <c r="E35" s="128">
        <v>9867838.9</v>
      </c>
      <c r="F35" s="99">
        <f t="shared" si="0"/>
        <v>44.98426755773562</v>
      </c>
      <c r="G35" s="99">
        <f t="shared" si="1"/>
        <v>92.9316740966524</v>
      </c>
      <c r="H35" s="13"/>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row>
    <row r="36" spans="1:249" s="6" customFormat="1" ht="25.5" customHeight="1">
      <c r="A36" s="89" t="s">
        <v>60</v>
      </c>
      <c r="B36" s="118" t="s">
        <v>61</v>
      </c>
      <c r="C36" s="125">
        <v>2520000</v>
      </c>
      <c r="D36" s="128">
        <v>1299880</v>
      </c>
      <c r="E36" s="128">
        <v>1219292.19</v>
      </c>
      <c r="F36" s="99">
        <f t="shared" si="0"/>
        <v>48.384610714285714</v>
      </c>
      <c r="G36" s="99">
        <f t="shared" si="1"/>
        <v>93.8003654183463</v>
      </c>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row>
    <row r="37" spans="1:249" s="6" customFormat="1" ht="25.5" customHeight="1">
      <c r="A37" s="89" t="s">
        <v>62</v>
      </c>
      <c r="B37" s="118" t="s">
        <v>63</v>
      </c>
      <c r="C37" s="125">
        <v>4488000</v>
      </c>
      <c r="D37" s="128">
        <v>2219840</v>
      </c>
      <c r="E37" s="128">
        <v>2027238.16</v>
      </c>
      <c r="F37" s="99">
        <f t="shared" si="0"/>
        <v>45.17019073083779</v>
      </c>
      <c r="G37" s="99">
        <f t="shared" si="1"/>
        <v>91.32361611647686</v>
      </c>
      <c r="H37" s="13"/>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row>
    <row r="38" spans="1:249" s="6" customFormat="1" ht="25.5" customHeight="1">
      <c r="A38" s="89" t="s">
        <v>64</v>
      </c>
      <c r="B38" s="118" t="s">
        <v>65</v>
      </c>
      <c r="C38" s="125">
        <v>763200</v>
      </c>
      <c r="D38" s="128">
        <v>410230</v>
      </c>
      <c r="E38" s="128">
        <v>367878.24</v>
      </c>
      <c r="F38" s="99">
        <f t="shared" si="0"/>
        <v>48.202075471698116</v>
      </c>
      <c r="G38" s="99">
        <f t="shared" si="1"/>
        <v>89.67609389854472</v>
      </c>
      <c r="H38" s="13"/>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row>
    <row r="39" spans="1:249" s="6" customFormat="1" ht="25.5" customHeight="1">
      <c r="A39" s="89" t="s">
        <v>66</v>
      </c>
      <c r="B39" s="118" t="s">
        <v>67</v>
      </c>
      <c r="C39" s="125">
        <v>57600</v>
      </c>
      <c r="D39" s="128">
        <v>36131</v>
      </c>
      <c r="E39" s="128">
        <v>34829.12</v>
      </c>
      <c r="F39" s="99">
        <f t="shared" si="0"/>
        <v>60.467222222222226</v>
      </c>
      <c r="G39" s="99">
        <f t="shared" si="1"/>
        <v>96.39677838974843</v>
      </c>
      <c r="H39" s="13"/>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row>
    <row r="40" spans="1:249" s="6" customFormat="1" ht="25.5" customHeight="1">
      <c r="A40" s="89" t="s">
        <v>68</v>
      </c>
      <c r="B40" s="118" t="s">
        <v>69</v>
      </c>
      <c r="C40" s="125">
        <v>7200000</v>
      </c>
      <c r="D40" s="128">
        <v>3136479.35</v>
      </c>
      <c r="E40" s="128">
        <v>3103788.15</v>
      </c>
      <c r="F40" s="99">
        <f t="shared" si="0"/>
        <v>43.10816875</v>
      </c>
      <c r="G40" s="99">
        <f t="shared" si="1"/>
        <v>98.95771033850421</v>
      </c>
      <c r="H40" s="13"/>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row>
    <row r="41" spans="1:249" s="6" customFormat="1" ht="25.5" customHeight="1">
      <c r="A41" s="89" t="s">
        <v>70</v>
      </c>
      <c r="B41" s="118" t="s">
        <v>71</v>
      </c>
      <c r="C41" s="125">
        <v>2660800</v>
      </c>
      <c r="D41" s="128">
        <v>2879501.87</v>
      </c>
      <c r="E41" s="128">
        <v>1938251.04</v>
      </c>
      <c r="F41" s="99">
        <f t="shared" si="0"/>
        <v>72.84467227901384</v>
      </c>
      <c r="G41" s="99">
        <f t="shared" si="1"/>
        <v>67.31202574284141</v>
      </c>
      <c r="H41" s="13"/>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row>
    <row r="42" spans="1:249" s="6" customFormat="1" ht="29.25" customHeight="1">
      <c r="A42" s="89" t="s">
        <v>72</v>
      </c>
      <c r="B42" s="118" t="s">
        <v>73</v>
      </c>
      <c r="C42" s="125">
        <v>671800</v>
      </c>
      <c r="D42" s="128">
        <v>248206.67</v>
      </c>
      <c r="E42" s="128">
        <v>237515.2</v>
      </c>
      <c r="F42" s="99">
        <f t="shared" si="0"/>
        <v>35.35504614468592</v>
      </c>
      <c r="G42" s="99">
        <f t="shared" si="1"/>
        <v>95.69251301747855</v>
      </c>
      <c r="H42" s="13"/>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row>
    <row r="43" spans="1:249" s="6" customFormat="1" ht="25.5" customHeight="1">
      <c r="A43" s="89" t="s">
        <v>74</v>
      </c>
      <c r="B43" s="118" t="s">
        <v>75</v>
      </c>
      <c r="C43" s="125">
        <v>30000</v>
      </c>
      <c r="D43" s="128">
        <v>22143</v>
      </c>
      <c r="E43" s="128">
        <v>20706.8</v>
      </c>
      <c r="F43" s="99">
        <f t="shared" si="0"/>
        <v>69.02266666666667</v>
      </c>
      <c r="G43" s="99">
        <f t="shared" si="1"/>
        <v>93.51397732917852</v>
      </c>
      <c r="H43" s="13"/>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row>
    <row r="44" spans="1:249" s="6" customFormat="1" ht="25.5" customHeight="1">
      <c r="A44" s="89" t="s">
        <v>76</v>
      </c>
      <c r="B44" s="118" t="s">
        <v>77</v>
      </c>
      <c r="C44" s="125">
        <v>46700</v>
      </c>
      <c r="D44" s="128">
        <v>19350</v>
      </c>
      <c r="E44" s="128"/>
      <c r="F44" s="99">
        <f t="shared" si="0"/>
        <v>0</v>
      </c>
      <c r="G44" s="99">
        <f t="shared" si="1"/>
        <v>0</v>
      </c>
      <c r="H44" s="13"/>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row>
    <row r="45" spans="1:249" s="6" customFormat="1" ht="25.5" customHeight="1">
      <c r="A45" s="89" t="s">
        <v>78</v>
      </c>
      <c r="B45" s="118" t="s">
        <v>79</v>
      </c>
      <c r="C45" s="125">
        <v>30000</v>
      </c>
      <c r="D45" s="128">
        <v>16000</v>
      </c>
      <c r="E45" s="128">
        <v>7700.46</v>
      </c>
      <c r="F45" s="99">
        <f t="shared" si="0"/>
        <v>25.668200000000002</v>
      </c>
      <c r="G45" s="99">
        <f t="shared" si="1"/>
        <v>48.127874999999996</v>
      </c>
      <c r="H45" s="13"/>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c r="IN45" s="15"/>
      <c r="IO45" s="15"/>
    </row>
    <row r="46" spans="1:249" s="6" customFormat="1" ht="25.5" customHeight="1">
      <c r="A46" s="89" t="s">
        <v>80</v>
      </c>
      <c r="B46" s="118" t="s">
        <v>81</v>
      </c>
      <c r="C46" s="125">
        <v>1064400</v>
      </c>
      <c r="D46" s="128">
        <v>466943</v>
      </c>
      <c r="E46" s="128">
        <v>410644.29</v>
      </c>
      <c r="F46" s="99">
        <f t="shared" si="0"/>
        <v>38.579884441939114</v>
      </c>
      <c r="G46" s="99">
        <f t="shared" si="1"/>
        <v>87.94313010367432</v>
      </c>
      <c r="H46" s="13"/>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c r="IM46" s="15"/>
      <c r="IN46" s="15"/>
      <c r="IO46" s="15"/>
    </row>
    <row r="47" spans="1:249" s="6" customFormat="1" ht="25.5" customHeight="1">
      <c r="A47" s="89" t="s">
        <v>82</v>
      </c>
      <c r="B47" s="118" t="s">
        <v>83</v>
      </c>
      <c r="C47" s="125">
        <v>2000</v>
      </c>
      <c r="D47" s="128">
        <v>1000</v>
      </c>
      <c r="E47" s="128"/>
      <c r="F47" s="99">
        <f t="shared" si="0"/>
        <v>0</v>
      </c>
      <c r="G47" s="99">
        <f t="shared" si="1"/>
        <v>0</v>
      </c>
      <c r="H47" s="13"/>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row>
    <row r="48" spans="1:249" s="6" customFormat="1" ht="25.5" customHeight="1">
      <c r="A48" s="89" t="s">
        <v>84</v>
      </c>
      <c r="B48" s="118" t="s">
        <v>85</v>
      </c>
      <c r="C48" s="125">
        <v>6500</v>
      </c>
      <c r="D48" s="128">
        <v>6108</v>
      </c>
      <c r="E48" s="128"/>
      <c r="F48" s="99">
        <f t="shared" si="0"/>
        <v>0</v>
      </c>
      <c r="G48" s="99">
        <f t="shared" si="1"/>
        <v>0</v>
      </c>
      <c r="H48" s="13"/>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c r="HT48" s="15"/>
      <c r="HU48" s="15"/>
      <c r="HV48" s="15"/>
      <c r="HW48" s="15"/>
      <c r="HX48" s="15"/>
      <c r="HY48" s="15"/>
      <c r="HZ48" s="15"/>
      <c r="IA48" s="15"/>
      <c r="IB48" s="15"/>
      <c r="IC48" s="15"/>
      <c r="ID48" s="15"/>
      <c r="IE48" s="15"/>
      <c r="IF48" s="15"/>
      <c r="IG48" s="15"/>
      <c r="IH48" s="15"/>
      <c r="II48" s="15"/>
      <c r="IJ48" s="15"/>
      <c r="IK48" s="15"/>
      <c r="IL48" s="15"/>
      <c r="IM48" s="15"/>
      <c r="IN48" s="15"/>
      <c r="IO48" s="15"/>
    </row>
    <row r="49" spans="1:249" s="6" customFormat="1" ht="25.5" customHeight="1">
      <c r="A49" s="89" t="s">
        <v>86</v>
      </c>
      <c r="B49" s="118" t="s">
        <v>87</v>
      </c>
      <c r="C49" s="125">
        <v>1900</v>
      </c>
      <c r="D49" s="128">
        <v>860</v>
      </c>
      <c r="E49" s="128">
        <v>660</v>
      </c>
      <c r="F49" s="99">
        <f t="shared" si="0"/>
        <v>34.73684210526316</v>
      </c>
      <c r="G49" s="99">
        <f t="shared" si="1"/>
        <v>76.74418604651163</v>
      </c>
      <c r="H49" s="13"/>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c r="HS49" s="15"/>
      <c r="HT49" s="15"/>
      <c r="HU49" s="15"/>
      <c r="HV49" s="15"/>
      <c r="HW49" s="15"/>
      <c r="HX49" s="15"/>
      <c r="HY49" s="15"/>
      <c r="HZ49" s="15"/>
      <c r="IA49" s="15"/>
      <c r="IB49" s="15"/>
      <c r="IC49" s="15"/>
      <c r="ID49" s="15"/>
      <c r="IE49" s="15"/>
      <c r="IF49" s="15"/>
      <c r="IG49" s="15"/>
      <c r="IH49" s="15"/>
      <c r="II49" s="15"/>
      <c r="IJ49" s="15"/>
      <c r="IK49" s="15"/>
      <c r="IL49" s="15"/>
      <c r="IM49" s="15"/>
      <c r="IN49" s="15"/>
      <c r="IO49" s="15"/>
    </row>
    <row r="50" spans="1:249" s="6" customFormat="1" ht="25.5" customHeight="1">
      <c r="A50" s="89" t="s">
        <v>88</v>
      </c>
      <c r="B50" s="118" t="s">
        <v>89</v>
      </c>
      <c r="C50" s="125">
        <v>5400</v>
      </c>
      <c r="D50" s="128">
        <v>5150</v>
      </c>
      <c r="E50" s="128">
        <v>3893.7</v>
      </c>
      <c r="F50" s="99">
        <f t="shared" si="0"/>
        <v>72.10555555555555</v>
      </c>
      <c r="G50" s="99">
        <f t="shared" si="1"/>
        <v>75.60582524271844</v>
      </c>
      <c r="H50" s="13"/>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c r="HW50" s="15"/>
      <c r="HX50" s="15"/>
      <c r="HY50" s="15"/>
      <c r="HZ50" s="15"/>
      <c r="IA50" s="15"/>
      <c r="IB50" s="15"/>
      <c r="IC50" s="15"/>
      <c r="ID50" s="15"/>
      <c r="IE50" s="15"/>
      <c r="IF50" s="15"/>
      <c r="IG50" s="15"/>
      <c r="IH50" s="15"/>
      <c r="II50" s="15"/>
      <c r="IJ50" s="15"/>
      <c r="IK50" s="15"/>
      <c r="IL50" s="15"/>
      <c r="IM50" s="15"/>
      <c r="IN50" s="15"/>
      <c r="IO50" s="15"/>
    </row>
    <row r="51" spans="1:249" s="6" customFormat="1" ht="45" customHeight="1">
      <c r="A51" s="89" t="s">
        <v>229</v>
      </c>
      <c r="B51" s="118" t="s">
        <v>230</v>
      </c>
      <c r="C51" s="125">
        <v>0</v>
      </c>
      <c r="D51" s="128">
        <v>72092</v>
      </c>
      <c r="E51" s="128">
        <v>28224</v>
      </c>
      <c r="F51" s="99">
        <v>0</v>
      </c>
      <c r="G51" s="99">
        <f t="shared" si="1"/>
        <v>39.14997503190368</v>
      </c>
      <c r="H51" s="13"/>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c r="HT51" s="15"/>
      <c r="HU51" s="15"/>
      <c r="HV51" s="15"/>
      <c r="HW51" s="15"/>
      <c r="HX51" s="15"/>
      <c r="HY51" s="15"/>
      <c r="HZ51" s="15"/>
      <c r="IA51" s="15"/>
      <c r="IB51" s="15"/>
      <c r="IC51" s="15"/>
      <c r="ID51" s="15"/>
      <c r="IE51" s="15"/>
      <c r="IF51" s="15"/>
      <c r="IG51" s="15"/>
      <c r="IH51" s="15"/>
      <c r="II51" s="15"/>
      <c r="IJ51" s="15"/>
      <c r="IK51" s="15"/>
      <c r="IL51" s="15"/>
      <c r="IM51" s="15"/>
      <c r="IN51" s="15"/>
      <c r="IO51" s="15"/>
    </row>
    <row r="52" spans="1:249" s="6" customFormat="1" ht="25.5" customHeight="1">
      <c r="A52" s="89" t="s">
        <v>90</v>
      </c>
      <c r="B52" s="118" t="s">
        <v>91</v>
      </c>
      <c r="C52" s="125">
        <v>3694700</v>
      </c>
      <c r="D52" s="128">
        <v>2080419</v>
      </c>
      <c r="E52" s="128">
        <v>1707765.54</v>
      </c>
      <c r="F52" s="99">
        <f t="shared" si="0"/>
        <v>46.22203534793082</v>
      </c>
      <c r="G52" s="99">
        <f t="shared" si="1"/>
        <v>82.08757658913902</v>
      </c>
      <c r="H52" s="13"/>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c r="GC52" s="15"/>
      <c r="GD52" s="15"/>
      <c r="GE52" s="15"/>
      <c r="GF52" s="15"/>
      <c r="GG52" s="15"/>
      <c r="GH52" s="15"/>
      <c r="GI52" s="15"/>
      <c r="GJ52" s="15"/>
      <c r="GK52" s="15"/>
      <c r="GL52" s="15"/>
      <c r="GM52" s="15"/>
      <c r="GN52" s="15"/>
      <c r="GO52" s="15"/>
      <c r="GP52" s="15"/>
      <c r="GQ52" s="15"/>
      <c r="GR52" s="15"/>
      <c r="GS52" s="15"/>
      <c r="GT52" s="15"/>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c r="HS52" s="15"/>
      <c r="HT52" s="15"/>
      <c r="HU52" s="15"/>
      <c r="HV52" s="15"/>
      <c r="HW52" s="15"/>
      <c r="HX52" s="15"/>
      <c r="HY52" s="15"/>
      <c r="HZ52" s="15"/>
      <c r="IA52" s="15"/>
      <c r="IB52" s="15"/>
      <c r="IC52" s="15"/>
      <c r="ID52" s="15"/>
      <c r="IE52" s="15"/>
      <c r="IF52" s="15"/>
      <c r="IG52" s="15"/>
      <c r="IH52" s="15"/>
      <c r="II52" s="15"/>
      <c r="IJ52" s="15"/>
      <c r="IK52" s="15"/>
      <c r="IL52" s="15"/>
      <c r="IM52" s="15"/>
      <c r="IN52" s="15"/>
      <c r="IO52" s="15"/>
    </row>
    <row r="53" spans="1:249" s="6" customFormat="1" ht="46.5" customHeight="1">
      <c r="A53" s="89" t="s">
        <v>169</v>
      </c>
      <c r="B53" s="118" t="s">
        <v>170</v>
      </c>
      <c r="C53" s="125">
        <v>189400</v>
      </c>
      <c r="D53" s="128">
        <v>189400</v>
      </c>
      <c r="E53" s="128">
        <v>172995.76</v>
      </c>
      <c r="F53" s="99">
        <f t="shared" si="0"/>
        <v>91.33883843717001</v>
      </c>
      <c r="G53" s="99">
        <f t="shared" si="1"/>
        <v>91.33883843717001</v>
      </c>
      <c r="H53" s="13"/>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5"/>
      <c r="GA53" s="15"/>
      <c r="GB53" s="15"/>
      <c r="GC53" s="15"/>
      <c r="GD53" s="15"/>
      <c r="GE53" s="15"/>
      <c r="GF53" s="15"/>
      <c r="GG53" s="15"/>
      <c r="GH53" s="15"/>
      <c r="GI53" s="15"/>
      <c r="GJ53" s="15"/>
      <c r="GK53" s="15"/>
      <c r="GL53" s="15"/>
      <c r="GM53" s="15"/>
      <c r="GN53" s="15"/>
      <c r="GO53" s="15"/>
      <c r="GP53" s="15"/>
      <c r="GQ53" s="15"/>
      <c r="GR53" s="15"/>
      <c r="GS53" s="15"/>
      <c r="GT53" s="15"/>
      <c r="GU53" s="15"/>
      <c r="GV53" s="15"/>
      <c r="GW53" s="15"/>
      <c r="GX53" s="15"/>
      <c r="GY53" s="15"/>
      <c r="GZ53" s="15"/>
      <c r="HA53" s="15"/>
      <c r="HB53" s="15"/>
      <c r="HC53" s="15"/>
      <c r="HD53" s="15"/>
      <c r="HE53" s="15"/>
      <c r="HF53" s="15"/>
      <c r="HG53" s="15"/>
      <c r="HH53" s="15"/>
      <c r="HI53" s="15"/>
      <c r="HJ53" s="15"/>
      <c r="HK53" s="15"/>
      <c r="HL53" s="15"/>
      <c r="HM53" s="15"/>
      <c r="HN53" s="15"/>
      <c r="HO53" s="15"/>
      <c r="HP53" s="15"/>
      <c r="HQ53" s="15"/>
      <c r="HR53" s="15"/>
      <c r="HS53" s="15"/>
      <c r="HT53" s="15"/>
      <c r="HU53" s="15"/>
      <c r="HV53" s="15"/>
      <c r="HW53" s="15"/>
      <c r="HX53" s="15"/>
      <c r="HY53" s="15"/>
      <c r="HZ53" s="15"/>
      <c r="IA53" s="15"/>
      <c r="IB53" s="15"/>
      <c r="IC53" s="15"/>
      <c r="ID53" s="15"/>
      <c r="IE53" s="15"/>
      <c r="IF53" s="15"/>
      <c r="IG53" s="15"/>
      <c r="IH53" s="15"/>
      <c r="II53" s="15"/>
      <c r="IJ53" s="15"/>
      <c r="IK53" s="15"/>
      <c r="IL53" s="15"/>
      <c r="IM53" s="15"/>
      <c r="IN53" s="15"/>
      <c r="IO53" s="15"/>
    </row>
    <row r="54" spans="1:249" s="6" customFormat="1" ht="26.25" customHeight="1">
      <c r="A54" s="89" t="s">
        <v>92</v>
      </c>
      <c r="B54" s="118" t="s">
        <v>93</v>
      </c>
      <c r="C54" s="125">
        <v>65000</v>
      </c>
      <c r="D54" s="128">
        <v>28562</v>
      </c>
      <c r="E54" s="128">
        <v>26127.08</v>
      </c>
      <c r="F54" s="99">
        <f t="shared" si="0"/>
        <v>40.1955076923077</v>
      </c>
      <c r="G54" s="99">
        <f t="shared" si="1"/>
        <v>91.47496673902388</v>
      </c>
      <c r="H54" s="13"/>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5"/>
      <c r="EF54" s="15"/>
      <c r="EG54" s="15"/>
      <c r="EH54" s="15"/>
      <c r="EI54" s="15"/>
      <c r="EJ54" s="15"/>
      <c r="EK54" s="15"/>
      <c r="EL54" s="15"/>
      <c r="EM54" s="15"/>
      <c r="EN54" s="15"/>
      <c r="EO54" s="15"/>
      <c r="EP54" s="15"/>
      <c r="EQ54" s="15"/>
      <c r="ER54" s="15"/>
      <c r="ES54" s="15"/>
      <c r="ET54" s="15"/>
      <c r="EU54" s="15"/>
      <c r="EV54" s="15"/>
      <c r="EW54" s="15"/>
      <c r="EX54" s="15"/>
      <c r="EY54" s="15"/>
      <c r="EZ54" s="15"/>
      <c r="FA54" s="15"/>
      <c r="FB54" s="15"/>
      <c r="FC54" s="15"/>
      <c r="FD54" s="15"/>
      <c r="FE54" s="15"/>
      <c r="FF54" s="15"/>
      <c r="FG54" s="15"/>
      <c r="FH54" s="15"/>
      <c r="FI54" s="15"/>
      <c r="FJ54" s="15"/>
      <c r="FK54" s="15"/>
      <c r="FL54" s="15"/>
      <c r="FM54" s="15"/>
      <c r="FN54" s="15"/>
      <c r="FO54" s="15"/>
      <c r="FP54" s="15"/>
      <c r="FQ54" s="15"/>
      <c r="FR54" s="15"/>
      <c r="FS54" s="15"/>
      <c r="FT54" s="15"/>
      <c r="FU54" s="15"/>
      <c r="FV54" s="15"/>
      <c r="FW54" s="15"/>
      <c r="FX54" s="15"/>
      <c r="FY54" s="15"/>
      <c r="FZ54" s="15"/>
      <c r="GA54" s="15"/>
      <c r="GB54" s="15"/>
      <c r="GC54" s="15"/>
      <c r="GD54" s="15"/>
      <c r="GE54" s="15"/>
      <c r="GF54" s="15"/>
      <c r="GG54" s="15"/>
      <c r="GH54" s="15"/>
      <c r="GI54" s="15"/>
      <c r="GJ54" s="15"/>
      <c r="GK54" s="15"/>
      <c r="GL54" s="15"/>
      <c r="GM54" s="15"/>
      <c r="GN54" s="15"/>
      <c r="GO54" s="15"/>
      <c r="GP54" s="15"/>
      <c r="GQ54" s="15"/>
      <c r="GR54" s="15"/>
      <c r="GS54" s="15"/>
      <c r="GT54" s="15"/>
      <c r="GU54" s="15"/>
      <c r="GV54" s="15"/>
      <c r="GW54" s="15"/>
      <c r="GX54" s="15"/>
      <c r="GY54" s="15"/>
      <c r="GZ54" s="15"/>
      <c r="HA54" s="15"/>
      <c r="HB54" s="15"/>
      <c r="HC54" s="15"/>
      <c r="HD54" s="15"/>
      <c r="HE54" s="15"/>
      <c r="HF54" s="15"/>
      <c r="HG54" s="15"/>
      <c r="HH54" s="15"/>
      <c r="HI54" s="15"/>
      <c r="HJ54" s="15"/>
      <c r="HK54" s="15"/>
      <c r="HL54" s="15"/>
      <c r="HM54" s="15"/>
      <c r="HN54" s="15"/>
      <c r="HO54" s="15"/>
      <c r="HP54" s="15"/>
      <c r="HQ54" s="15"/>
      <c r="HR54" s="15"/>
      <c r="HS54" s="15"/>
      <c r="HT54" s="15"/>
      <c r="HU54" s="15"/>
      <c r="HV54" s="15"/>
      <c r="HW54" s="15"/>
      <c r="HX54" s="15"/>
      <c r="HY54" s="15"/>
      <c r="HZ54" s="15"/>
      <c r="IA54" s="15"/>
      <c r="IB54" s="15"/>
      <c r="IC54" s="15"/>
      <c r="ID54" s="15"/>
      <c r="IE54" s="15"/>
      <c r="IF54" s="15"/>
      <c r="IG54" s="15"/>
      <c r="IH54" s="15"/>
      <c r="II54" s="15"/>
      <c r="IJ54" s="15"/>
      <c r="IK54" s="15"/>
      <c r="IL54" s="15"/>
      <c r="IM54" s="15"/>
      <c r="IN54" s="15"/>
      <c r="IO54" s="15"/>
    </row>
    <row r="55" spans="1:249" s="6" customFormat="1" ht="26.25" customHeight="1">
      <c r="A55" s="87" t="s">
        <v>94</v>
      </c>
      <c r="B55" s="116" t="s">
        <v>95</v>
      </c>
      <c r="C55" s="125">
        <v>8112000</v>
      </c>
      <c r="D55" s="98">
        <v>4025250</v>
      </c>
      <c r="E55" s="98">
        <v>3760137.12</v>
      </c>
      <c r="F55" s="99">
        <f t="shared" si="0"/>
        <v>46.352775147928995</v>
      </c>
      <c r="G55" s="99">
        <f t="shared" si="1"/>
        <v>93.41375367989566</v>
      </c>
      <c r="H55" s="13"/>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c r="II55" s="15"/>
      <c r="IJ55" s="15"/>
      <c r="IK55" s="15"/>
      <c r="IL55" s="15"/>
      <c r="IM55" s="15"/>
      <c r="IN55" s="15"/>
      <c r="IO55" s="15"/>
    </row>
    <row r="56" spans="1:7" ht="26.25" customHeight="1">
      <c r="A56" s="86" t="s">
        <v>96</v>
      </c>
      <c r="B56" s="120" t="s">
        <v>97</v>
      </c>
      <c r="C56" s="97">
        <f>C57</f>
        <v>26000</v>
      </c>
      <c r="D56" s="97">
        <f>D57</f>
        <v>26000</v>
      </c>
      <c r="E56" s="97">
        <f>E57</f>
        <v>0</v>
      </c>
      <c r="F56" s="96">
        <f>SUM(E56/C55*100)</f>
        <v>0</v>
      </c>
      <c r="G56" s="96">
        <f t="shared" si="1"/>
        <v>0</v>
      </c>
    </row>
    <row r="57" spans="1:7" ht="26.25" customHeight="1">
      <c r="A57" s="87" t="s">
        <v>98</v>
      </c>
      <c r="B57" s="114" t="s">
        <v>99</v>
      </c>
      <c r="C57" s="125">
        <v>26000</v>
      </c>
      <c r="D57" s="98">
        <v>26000</v>
      </c>
      <c r="E57" s="98">
        <v>0</v>
      </c>
      <c r="F57" s="99">
        <f>SUM(E57/C57*100)</f>
        <v>0</v>
      </c>
      <c r="G57" s="99">
        <f>SUM(E57/D57*100)</f>
        <v>0</v>
      </c>
    </row>
    <row r="58" spans="1:249" s="6" customFormat="1" ht="26.25" customHeight="1">
      <c r="A58" s="90">
        <v>110000</v>
      </c>
      <c r="B58" s="108" t="s">
        <v>100</v>
      </c>
      <c r="C58" s="97">
        <f>SUM(C59:C64)</f>
        <v>6340848</v>
      </c>
      <c r="D58" s="97">
        <f>SUM(D59:D64)</f>
        <v>3420725</v>
      </c>
      <c r="E58" s="97">
        <f>SUM(E59:E64)</f>
        <v>2852327.77</v>
      </c>
      <c r="F58" s="96">
        <f aca="true" t="shared" si="4" ref="F58:F92">SUM(E58/C58*100)</f>
        <v>44.98338029866037</v>
      </c>
      <c r="G58" s="96">
        <f t="shared" si="1"/>
        <v>83.38372041014698</v>
      </c>
      <c r="H58" s="13"/>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row>
    <row r="59" spans="1:249" s="6" customFormat="1" ht="26.25" customHeight="1">
      <c r="A59" s="91">
        <v>110103</v>
      </c>
      <c r="B59" s="109" t="s">
        <v>101</v>
      </c>
      <c r="C59" s="125">
        <v>65000</v>
      </c>
      <c r="D59" s="98">
        <v>17100</v>
      </c>
      <c r="E59" s="98">
        <v>10550.5</v>
      </c>
      <c r="F59" s="99">
        <f t="shared" si="4"/>
        <v>16.23153846153846</v>
      </c>
      <c r="G59" s="99">
        <f t="shared" si="1"/>
        <v>61.69883040935672</v>
      </c>
      <c r="H59" s="13"/>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row>
    <row r="60" spans="1:249" s="6" customFormat="1" ht="26.25" customHeight="1">
      <c r="A60" s="91">
        <v>110201</v>
      </c>
      <c r="B60" s="109" t="s">
        <v>102</v>
      </c>
      <c r="C60" s="125">
        <v>3234390</v>
      </c>
      <c r="D60" s="98">
        <v>1770674</v>
      </c>
      <c r="E60" s="98">
        <v>1453997.22</v>
      </c>
      <c r="F60" s="99">
        <f t="shared" si="4"/>
        <v>44.95429493660319</v>
      </c>
      <c r="G60" s="99">
        <f t="shared" si="1"/>
        <v>82.11546676576263</v>
      </c>
      <c r="H60" s="13"/>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c r="EN60" s="15"/>
      <c r="EO60" s="15"/>
      <c r="EP60" s="15"/>
      <c r="EQ60" s="15"/>
      <c r="ER60" s="15"/>
      <c r="ES60" s="15"/>
      <c r="ET60" s="15"/>
      <c r="EU60" s="15"/>
      <c r="EV60" s="15"/>
      <c r="EW60" s="15"/>
      <c r="EX60" s="15"/>
      <c r="EY60" s="15"/>
      <c r="EZ60" s="15"/>
      <c r="FA60" s="15"/>
      <c r="FB60" s="15"/>
      <c r="FC60" s="15"/>
      <c r="FD60" s="15"/>
      <c r="FE60" s="15"/>
      <c r="FF60" s="15"/>
      <c r="FG60" s="15"/>
      <c r="FH60" s="15"/>
      <c r="FI60" s="15"/>
      <c r="FJ60" s="15"/>
      <c r="FK60" s="15"/>
      <c r="FL60" s="15"/>
      <c r="FM60" s="15"/>
      <c r="FN60" s="15"/>
      <c r="FO60" s="15"/>
      <c r="FP60" s="15"/>
      <c r="FQ60" s="15"/>
      <c r="FR60" s="15"/>
      <c r="FS60" s="15"/>
      <c r="FT60" s="15"/>
      <c r="FU60" s="15"/>
      <c r="FV60" s="15"/>
      <c r="FW60" s="15"/>
      <c r="FX60" s="15"/>
      <c r="FY60" s="15"/>
      <c r="FZ60" s="15"/>
      <c r="GA60" s="15"/>
      <c r="GB60" s="15"/>
      <c r="GC60" s="15"/>
      <c r="GD60" s="15"/>
      <c r="GE60" s="15"/>
      <c r="GF60" s="15"/>
      <c r="GG60" s="15"/>
      <c r="GH60" s="15"/>
      <c r="GI60" s="15"/>
      <c r="GJ60" s="15"/>
      <c r="GK60" s="15"/>
      <c r="GL60" s="15"/>
      <c r="GM60" s="15"/>
      <c r="GN60" s="15"/>
      <c r="GO60" s="15"/>
      <c r="GP60" s="15"/>
      <c r="GQ60" s="15"/>
      <c r="GR60" s="15"/>
      <c r="GS60" s="15"/>
      <c r="GT60" s="15"/>
      <c r="GU60" s="15"/>
      <c r="GV60" s="15"/>
      <c r="GW60" s="15"/>
      <c r="GX60" s="15"/>
      <c r="GY60" s="15"/>
      <c r="GZ60" s="15"/>
      <c r="HA60" s="15"/>
      <c r="HB60" s="15"/>
      <c r="HC60" s="15"/>
      <c r="HD60" s="15"/>
      <c r="HE60" s="15"/>
      <c r="HF60" s="15"/>
      <c r="HG60" s="15"/>
      <c r="HH60" s="15"/>
      <c r="HI60" s="15"/>
      <c r="HJ60" s="15"/>
      <c r="HK60" s="15"/>
      <c r="HL60" s="15"/>
      <c r="HM60" s="15"/>
      <c r="HN60" s="15"/>
      <c r="HO60" s="15"/>
      <c r="HP60" s="15"/>
      <c r="HQ60" s="15"/>
      <c r="HR60" s="15"/>
      <c r="HS60" s="15"/>
      <c r="HT60" s="15"/>
      <c r="HU60" s="15"/>
      <c r="HV60" s="15"/>
      <c r="HW60" s="15"/>
      <c r="HX60" s="15"/>
      <c r="HY60" s="15"/>
      <c r="HZ60" s="15"/>
      <c r="IA60" s="15"/>
      <c r="IB60" s="15"/>
      <c r="IC60" s="15"/>
      <c r="ID60" s="15"/>
      <c r="IE60" s="15"/>
      <c r="IF60" s="15"/>
      <c r="IG60" s="15"/>
      <c r="IH60" s="15"/>
      <c r="II60" s="15"/>
      <c r="IJ60" s="15"/>
      <c r="IK60" s="15"/>
      <c r="IL60" s="15"/>
      <c r="IM60" s="15"/>
      <c r="IN60" s="15"/>
      <c r="IO60" s="15"/>
    </row>
    <row r="61" spans="1:249" s="6" customFormat="1" ht="26.25" customHeight="1">
      <c r="A61" s="91">
        <v>110202</v>
      </c>
      <c r="B61" s="109" t="s">
        <v>103</v>
      </c>
      <c r="C61" s="125">
        <v>18895</v>
      </c>
      <c r="D61" s="98">
        <v>9048</v>
      </c>
      <c r="E61" s="98">
        <v>6178.14</v>
      </c>
      <c r="F61" s="99">
        <f t="shared" si="4"/>
        <v>32.69722148716592</v>
      </c>
      <c r="G61" s="99">
        <f t="shared" si="1"/>
        <v>68.2818302387268</v>
      </c>
      <c r="H61" s="13"/>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c r="EV61" s="15"/>
      <c r="EW61" s="15"/>
      <c r="EX61" s="15"/>
      <c r="EY61" s="15"/>
      <c r="EZ61" s="15"/>
      <c r="FA61" s="15"/>
      <c r="FB61" s="15"/>
      <c r="FC61" s="15"/>
      <c r="FD61" s="15"/>
      <c r="FE61" s="15"/>
      <c r="FF61" s="15"/>
      <c r="FG61" s="15"/>
      <c r="FH61" s="15"/>
      <c r="FI61" s="15"/>
      <c r="FJ61" s="15"/>
      <c r="FK61" s="15"/>
      <c r="FL61" s="15"/>
      <c r="FM61" s="15"/>
      <c r="FN61" s="15"/>
      <c r="FO61" s="15"/>
      <c r="FP61" s="15"/>
      <c r="FQ61" s="15"/>
      <c r="FR61" s="15"/>
      <c r="FS61" s="15"/>
      <c r="FT61" s="15"/>
      <c r="FU61" s="15"/>
      <c r="FV61" s="15"/>
      <c r="FW61" s="15"/>
      <c r="FX61" s="15"/>
      <c r="FY61" s="15"/>
      <c r="FZ61" s="15"/>
      <c r="GA61" s="15"/>
      <c r="GB61" s="15"/>
      <c r="GC61" s="15"/>
      <c r="GD61" s="15"/>
      <c r="GE61" s="15"/>
      <c r="GF61" s="15"/>
      <c r="GG61" s="15"/>
      <c r="GH61" s="15"/>
      <c r="GI61" s="15"/>
      <c r="GJ61" s="15"/>
      <c r="GK61" s="15"/>
      <c r="GL61" s="15"/>
      <c r="GM61" s="15"/>
      <c r="GN61" s="15"/>
      <c r="GO61" s="15"/>
      <c r="GP61" s="15"/>
      <c r="GQ61" s="15"/>
      <c r="GR61" s="15"/>
      <c r="GS61" s="15"/>
      <c r="GT61" s="15"/>
      <c r="GU61" s="15"/>
      <c r="GV61" s="15"/>
      <c r="GW61" s="15"/>
      <c r="GX61" s="15"/>
      <c r="GY61" s="15"/>
      <c r="GZ61" s="15"/>
      <c r="HA61" s="15"/>
      <c r="HB61" s="15"/>
      <c r="HC61" s="15"/>
      <c r="HD61" s="15"/>
      <c r="HE61" s="15"/>
      <c r="HF61" s="15"/>
      <c r="HG61" s="15"/>
      <c r="HH61" s="15"/>
      <c r="HI61" s="15"/>
      <c r="HJ61" s="15"/>
      <c r="HK61" s="15"/>
      <c r="HL61" s="15"/>
      <c r="HM61" s="15"/>
      <c r="HN61" s="15"/>
      <c r="HO61" s="15"/>
      <c r="HP61" s="15"/>
      <c r="HQ61" s="15"/>
      <c r="HR61" s="15"/>
      <c r="HS61" s="15"/>
      <c r="HT61" s="15"/>
      <c r="HU61" s="15"/>
      <c r="HV61" s="15"/>
      <c r="HW61" s="15"/>
      <c r="HX61" s="15"/>
      <c r="HY61" s="15"/>
      <c r="HZ61" s="15"/>
      <c r="IA61" s="15"/>
      <c r="IB61" s="15"/>
      <c r="IC61" s="15"/>
      <c r="ID61" s="15"/>
      <c r="IE61" s="15"/>
      <c r="IF61" s="15"/>
      <c r="IG61" s="15"/>
      <c r="IH61" s="15"/>
      <c r="II61" s="15"/>
      <c r="IJ61" s="15"/>
      <c r="IK61" s="15"/>
      <c r="IL61" s="15"/>
      <c r="IM61" s="15"/>
      <c r="IN61" s="15"/>
      <c r="IO61" s="15"/>
    </row>
    <row r="62" spans="1:249" s="6" customFormat="1" ht="26.25" customHeight="1">
      <c r="A62" s="91">
        <v>110204</v>
      </c>
      <c r="B62" s="109" t="s">
        <v>104</v>
      </c>
      <c r="C62" s="125">
        <v>912283</v>
      </c>
      <c r="D62" s="98">
        <v>468906</v>
      </c>
      <c r="E62" s="98">
        <v>374932.08</v>
      </c>
      <c r="F62" s="99">
        <f t="shared" si="4"/>
        <v>41.098220617944214</v>
      </c>
      <c r="G62" s="99">
        <f t="shared" si="1"/>
        <v>79.95890007805403</v>
      </c>
      <c r="H62" s="13"/>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c r="EN62" s="15"/>
      <c r="EO62" s="15"/>
      <c r="EP62" s="15"/>
      <c r="EQ62" s="15"/>
      <c r="ER62" s="15"/>
      <c r="ES62" s="15"/>
      <c r="ET62" s="15"/>
      <c r="EU62" s="15"/>
      <c r="EV62" s="15"/>
      <c r="EW62" s="15"/>
      <c r="EX62" s="15"/>
      <c r="EY62" s="15"/>
      <c r="EZ62" s="15"/>
      <c r="FA62" s="15"/>
      <c r="FB62" s="15"/>
      <c r="FC62" s="15"/>
      <c r="FD62" s="15"/>
      <c r="FE62" s="15"/>
      <c r="FF62" s="15"/>
      <c r="FG62" s="15"/>
      <c r="FH62" s="15"/>
      <c r="FI62" s="15"/>
      <c r="FJ62" s="15"/>
      <c r="FK62" s="15"/>
      <c r="FL62" s="15"/>
      <c r="FM62" s="15"/>
      <c r="FN62" s="15"/>
      <c r="FO62" s="15"/>
      <c r="FP62" s="15"/>
      <c r="FQ62" s="15"/>
      <c r="FR62" s="15"/>
      <c r="FS62" s="15"/>
      <c r="FT62" s="15"/>
      <c r="FU62" s="15"/>
      <c r="FV62" s="15"/>
      <c r="FW62" s="15"/>
      <c r="FX62" s="15"/>
      <c r="FY62" s="15"/>
      <c r="FZ62" s="15"/>
      <c r="GA62" s="15"/>
      <c r="GB62" s="15"/>
      <c r="GC62" s="15"/>
      <c r="GD62" s="15"/>
      <c r="GE62" s="15"/>
      <c r="GF62" s="15"/>
      <c r="GG62" s="15"/>
      <c r="GH62" s="15"/>
      <c r="GI62" s="15"/>
      <c r="GJ62" s="15"/>
      <c r="GK62" s="15"/>
      <c r="GL62" s="15"/>
      <c r="GM62" s="15"/>
      <c r="GN62" s="15"/>
      <c r="GO62" s="15"/>
      <c r="GP62" s="15"/>
      <c r="GQ62" s="15"/>
      <c r="GR62" s="15"/>
      <c r="GS62" s="15"/>
      <c r="GT62" s="15"/>
      <c r="GU62" s="15"/>
      <c r="GV62" s="15"/>
      <c r="GW62" s="15"/>
      <c r="GX62" s="15"/>
      <c r="GY62" s="15"/>
      <c r="GZ62" s="15"/>
      <c r="HA62" s="15"/>
      <c r="HB62" s="15"/>
      <c r="HC62" s="15"/>
      <c r="HD62" s="15"/>
      <c r="HE62" s="15"/>
      <c r="HF62" s="15"/>
      <c r="HG62" s="15"/>
      <c r="HH62" s="15"/>
      <c r="HI62" s="15"/>
      <c r="HJ62" s="15"/>
      <c r="HK62" s="15"/>
      <c r="HL62" s="15"/>
      <c r="HM62" s="15"/>
      <c r="HN62" s="15"/>
      <c r="HO62" s="15"/>
      <c r="HP62" s="15"/>
      <c r="HQ62" s="15"/>
      <c r="HR62" s="15"/>
      <c r="HS62" s="15"/>
      <c r="HT62" s="15"/>
      <c r="HU62" s="15"/>
      <c r="HV62" s="15"/>
      <c r="HW62" s="15"/>
      <c r="HX62" s="15"/>
      <c r="HY62" s="15"/>
      <c r="HZ62" s="15"/>
      <c r="IA62" s="15"/>
      <c r="IB62" s="15"/>
      <c r="IC62" s="15"/>
      <c r="ID62" s="15"/>
      <c r="IE62" s="15"/>
      <c r="IF62" s="15"/>
      <c r="IG62" s="15"/>
      <c r="IH62" s="15"/>
      <c r="II62" s="15"/>
      <c r="IJ62" s="15"/>
      <c r="IK62" s="15"/>
      <c r="IL62" s="15"/>
      <c r="IM62" s="15"/>
      <c r="IN62" s="15"/>
      <c r="IO62" s="15"/>
    </row>
    <row r="63" spans="1:249" s="6" customFormat="1" ht="26.25" customHeight="1">
      <c r="A63" s="91">
        <v>110205</v>
      </c>
      <c r="B63" s="109" t="s">
        <v>105</v>
      </c>
      <c r="C63" s="125">
        <v>1801680</v>
      </c>
      <c r="D63" s="98">
        <v>1010668</v>
      </c>
      <c r="E63" s="98">
        <v>893688.11</v>
      </c>
      <c r="F63" s="99">
        <f t="shared" si="4"/>
        <v>49.6030432707251</v>
      </c>
      <c r="G63" s="99">
        <f t="shared" si="1"/>
        <v>88.42548789513471</v>
      </c>
      <c r="H63" s="13"/>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5"/>
      <c r="EF63" s="15"/>
      <c r="EG63" s="15"/>
      <c r="EH63" s="15"/>
      <c r="EI63" s="15"/>
      <c r="EJ63" s="15"/>
      <c r="EK63" s="15"/>
      <c r="EL63" s="15"/>
      <c r="EM63" s="15"/>
      <c r="EN63" s="15"/>
      <c r="EO63" s="15"/>
      <c r="EP63" s="15"/>
      <c r="EQ63" s="15"/>
      <c r="ER63" s="15"/>
      <c r="ES63" s="15"/>
      <c r="ET63" s="15"/>
      <c r="EU63" s="15"/>
      <c r="EV63" s="15"/>
      <c r="EW63" s="15"/>
      <c r="EX63" s="15"/>
      <c r="EY63" s="15"/>
      <c r="EZ63" s="15"/>
      <c r="FA63" s="15"/>
      <c r="FB63" s="15"/>
      <c r="FC63" s="15"/>
      <c r="FD63" s="15"/>
      <c r="FE63" s="15"/>
      <c r="FF63" s="15"/>
      <c r="FG63" s="15"/>
      <c r="FH63" s="15"/>
      <c r="FI63" s="15"/>
      <c r="FJ63" s="15"/>
      <c r="FK63" s="15"/>
      <c r="FL63" s="15"/>
      <c r="FM63" s="15"/>
      <c r="FN63" s="15"/>
      <c r="FO63" s="15"/>
      <c r="FP63" s="15"/>
      <c r="FQ63" s="15"/>
      <c r="FR63" s="15"/>
      <c r="FS63" s="15"/>
      <c r="FT63" s="15"/>
      <c r="FU63" s="15"/>
      <c r="FV63" s="15"/>
      <c r="FW63" s="15"/>
      <c r="FX63" s="15"/>
      <c r="FY63" s="15"/>
      <c r="FZ63" s="15"/>
      <c r="GA63" s="15"/>
      <c r="GB63" s="15"/>
      <c r="GC63" s="15"/>
      <c r="GD63" s="15"/>
      <c r="GE63" s="15"/>
      <c r="GF63" s="15"/>
      <c r="GG63" s="15"/>
      <c r="GH63" s="15"/>
      <c r="GI63" s="15"/>
      <c r="GJ63" s="15"/>
      <c r="GK63" s="15"/>
      <c r="GL63" s="15"/>
      <c r="GM63" s="15"/>
      <c r="GN63" s="15"/>
      <c r="GO63" s="15"/>
      <c r="GP63" s="15"/>
      <c r="GQ63" s="15"/>
      <c r="GR63" s="15"/>
      <c r="GS63" s="15"/>
      <c r="GT63" s="15"/>
      <c r="GU63" s="15"/>
      <c r="GV63" s="15"/>
      <c r="GW63" s="15"/>
      <c r="GX63" s="15"/>
      <c r="GY63" s="15"/>
      <c r="GZ63" s="15"/>
      <c r="HA63" s="15"/>
      <c r="HB63" s="15"/>
      <c r="HC63" s="15"/>
      <c r="HD63" s="15"/>
      <c r="HE63" s="15"/>
      <c r="HF63" s="15"/>
      <c r="HG63" s="15"/>
      <c r="HH63" s="15"/>
      <c r="HI63" s="15"/>
      <c r="HJ63" s="15"/>
      <c r="HK63" s="15"/>
      <c r="HL63" s="15"/>
      <c r="HM63" s="15"/>
      <c r="HN63" s="15"/>
      <c r="HO63" s="15"/>
      <c r="HP63" s="15"/>
      <c r="HQ63" s="15"/>
      <c r="HR63" s="15"/>
      <c r="HS63" s="15"/>
      <c r="HT63" s="15"/>
      <c r="HU63" s="15"/>
      <c r="HV63" s="15"/>
      <c r="HW63" s="15"/>
      <c r="HX63" s="15"/>
      <c r="HY63" s="15"/>
      <c r="HZ63" s="15"/>
      <c r="IA63" s="15"/>
      <c r="IB63" s="15"/>
      <c r="IC63" s="15"/>
      <c r="ID63" s="15"/>
      <c r="IE63" s="15"/>
      <c r="IF63" s="15"/>
      <c r="IG63" s="15"/>
      <c r="IH63" s="15"/>
      <c r="II63" s="15"/>
      <c r="IJ63" s="15"/>
      <c r="IK63" s="15"/>
      <c r="IL63" s="15"/>
      <c r="IM63" s="15"/>
      <c r="IN63" s="15"/>
      <c r="IO63" s="15"/>
    </row>
    <row r="64" spans="1:249" s="6" customFormat="1" ht="26.25" customHeight="1">
      <c r="A64" s="91">
        <v>110502</v>
      </c>
      <c r="B64" s="109" t="s">
        <v>106</v>
      </c>
      <c r="C64" s="125">
        <v>308600</v>
      </c>
      <c r="D64" s="98">
        <v>144329</v>
      </c>
      <c r="E64" s="98">
        <v>112981.72</v>
      </c>
      <c r="F64" s="99">
        <f t="shared" si="4"/>
        <v>36.61105638366818</v>
      </c>
      <c r="G64" s="99">
        <f t="shared" si="1"/>
        <v>78.28067817278578</v>
      </c>
      <c r="H64" s="13"/>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5"/>
      <c r="EF64" s="15"/>
      <c r="EG64" s="15"/>
      <c r="EH64" s="15"/>
      <c r="EI64" s="15"/>
      <c r="EJ64" s="15"/>
      <c r="EK64" s="15"/>
      <c r="EL64" s="15"/>
      <c r="EM64" s="15"/>
      <c r="EN64" s="15"/>
      <c r="EO64" s="15"/>
      <c r="EP64" s="15"/>
      <c r="EQ64" s="15"/>
      <c r="ER64" s="15"/>
      <c r="ES64" s="15"/>
      <c r="ET64" s="15"/>
      <c r="EU64" s="15"/>
      <c r="EV64" s="15"/>
      <c r="EW64" s="15"/>
      <c r="EX64" s="15"/>
      <c r="EY64" s="15"/>
      <c r="EZ64" s="15"/>
      <c r="FA64" s="15"/>
      <c r="FB64" s="15"/>
      <c r="FC64" s="15"/>
      <c r="FD64" s="15"/>
      <c r="FE64" s="15"/>
      <c r="FF64" s="15"/>
      <c r="FG64" s="15"/>
      <c r="FH64" s="15"/>
      <c r="FI64" s="15"/>
      <c r="FJ64" s="15"/>
      <c r="FK64" s="15"/>
      <c r="FL64" s="15"/>
      <c r="FM64" s="15"/>
      <c r="FN64" s="15"/>
      <c r="FO64" s="15"/>
      <c r="FP64" s="15"/>
      <c r="FQ64" s="15"/>
      <c r="FR64" s="15"/>
      <c r="FS64" s="15"/>
      <c r="FT64" s="15"/>
      <c r="FU64" s="15"/>
      <c r="FV64" s="15"/>
      <c r="FW64" s="15"/>
      <c r="FX64" s="15"/>
      <c r="FY64" s="15"/>
      <c r="FZ64" s="15"/>
      <c r="GA64" s="15"/>
      <c r="GB64" s="15"/>
      <c r="GC64" s="15"/>
      <c r="GD64" s="15"/>
      <c r="GE64" s="15"/>
      <c r="GF64" s="15"/>
      <c r="GG64" s="15"/>
      <c r="GH64" s="15"/>
      <c r="GI64" s="15"/>
      <c r="GJ64" s="15"/>
      <c r="GK64" s="15"/>
      <c r="GL64" s="15"/>
      <c r="GM64" s="15"/>
      <c r="GN64" s="15"/>
      <c r="GO64" s="15"/>
      <c r="GP64" s="15"/>
      <c r="GQ64" s="15"/>
      <c r="GR64" s="15"/>
      <c r="GS64" s="15"/>
      <c r="GT64" s="15"/>
      <c r="GU64" s="15"/>
      <c r="GV64" s="15"/>
      <c r="GW64" s="15"/>
      <c r="GX64" s="15"/>
      <c r="GY64" s="15"/>
      <c r="GZ64" s="15"/>
      <c r="HA64" s="15"/>
      <c r="HB64" s="15"/>
      <c r="HC64" s="15"/>
      <c r="HD64" s="15"/>
      <c r="HE64" s="15"/>
      <c r="HF64" s="15"/>
      <c r="HG64" s="15"/>
      <c r="HH64" s="15"/>
      <c r="HI64" s="15"/>
      <c r="HJ64" s="15"/>
      <c r="HK64" s="15"/>
      <c r="HL64" s="15"/>
      <c r="HM64" s="15"/>
      <c r="HN64" s="15"/>
      <c r="HO64" s="15"/>
      <c r="HP64" s="15"/>
      <c r="HQ64" s="15"/>
      <c r="HR64" s="15"/>
      <c r="HS64" s="15"/>
      <c r="HT64" s="15"/>
      <c r="HU64" s="15"/>
      <c r="HV64" s="15"/>
      <c r="HW64" s="15"/>
      <c r="HX64" s="15"/>
      <c r="HY64" s="15"/>
      <c r="HZ64" s="15"/>
      <c r="IA64" s="15"/>
      <c r="IB64" s="15"/>
      <c r="IC64" s="15"/>
      <c r="ID64" s="15"/>
      <c r="IE64" s="15"/>
      <c r="IF64" s="15"/>
      <c r="IG64" s="15"/>
      <c r="IH64" s="15"/>
      <c r="II64" s="15"/>
      <c r="IJ64" s="15"/>
      <c r="IK64" s="15"/>
      <c r="IL64" s="15"/>
      <c r="IM64" s="15"/>
      <c r="IN64" s="15"/>
      <c r="IO64" s="15"/>
    </row>
    <row r="65" spans="1:249" s="6" customFormat="1" ht="26.25" customHeight="1">
      <c r="A65" s="90">
        <v>120000</v>
      </c>
      <c r="B65" s="108" t="s">
        <v>107</v>
      </c>
      <c r="C65" s="97">
        <f>SUM(C66:C67)</f>
        <v>180000</v>
      </c>
      <c r="D65" s="97">
        <f>SUM(D66:D67)</f>
        <v>160000</v>
      </c>
      <c r="E65" s="97">
        <f>SUM(E66:E67)</f>
        <v>85000</v>
      </c>
      <c r="F65" s="96">
        <f t="shared" si="4"/>
        <v>47.22222222222222</v>
      </c>
      <c r="G65" s="96">
        <f t="shared" si="1"/>
        <v>53.125</v>
      </c>
      <c r="H65" s="13"/>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5"/>
      <c r="GM65" s="15"/>
      <c r="GN65" s="15"/>
      <c r="GO65" s="15"/>
      <c r="GP65" s="15"/>
      <c r="GQ65" s="15"/>
      <c r="GR65" s="15"/>
      <c r="GS65" s="15"/>
      <c r="GT65" s="15"/>
      <c r="GU65" s="15"/>
      <c r="GV65" s="15"/>
      <c r="GW65" s="15"/>
      <c r="GX65" s="15"/>
      <c r="GY65" s="15"/>
      <c r="GZ65" s="15"/>
      <c r="HA65" s="15"/>
      <c r="HB65" s="15"/>
      <c r="HC65" s="15"/>
      <c r="HD65" s="15"/>
      <c r="HE65" s="15"/>
      <c r="HF65" s="15"/>
      <c r="HG65" s="15"/>
      <c r="HH65" s="15"/>
      <c r="HI65" s="15"/>
      <c r="HJ65" s="15"/>
      <c r="HK65" s="15"/>
      <c r="HL65" s="15"/>
      <c r="HM65" s="15"/>
      <c r="HN65" s="15"/>
      <c r="HO65" s="15"/>
      <c r="HP65" s="15"/>
      <c r="HQ65" s="15"/>
      <c r="HR65" s="15"/>
      <c r="HS65" s="15"/>
      <c r="HT65" s="15"/>
      <c r="HU65" s="15"/>
      <c r="HV65" s="15"/>
      <c r="HW65" s="15"/>
      <c r="HX65" s="15"/>
      <c r="HY65" s="15"/>
      <c r="HZ65" s="15"/>
      <c r="IA65" s="15"/>
      <c r="IB65" s="15"/>
      <c r="IC65" s="15"/>
      <c r="ID65" s="15"/>
      <c r="IE65" s="15"/>
      <c r="IF65" s="15"/>
      <c r="IG65" s="15"/>
      <c r="IH65" s="15"/>
      <c r="II65" s="15"/>
      <c r="IJ65" s="15"/>
      <c r="IK65" s="15"/>
      <c r="IL65" s="15"/>
      <c r="IM65" s="15"/>
      <c r="IN65" s="15"/>
      <c r="IO65" s="15"/>
    </row>
    <row r="66" spans="1:249" s="6" customFormat="1" ht="26.25" customHeight="1">
      <c r="A66" s="91">
        <v>120201</v>
      </c>
      <c r="B66" s="109" t="s">
        <v>108</v>
      </c>
      <c r="C66" s="98">
        <v>160000</v>
      </c>
      <c r="D66" s="98">
        <v>150000</v>
      </c>
      <c r="E66" s="98">
        <v>85000</v>
      </c>
      <c r="F66" s="99">
        <f t="shared" si="4"/>
        <v>53.125</v>
      </c>
      <c r="G66" s="99">
        <f>SUM(E66/D66*100)</f>
        <v>56.666666666666664</v>
      </c>
      <c r="H66" s="13"/>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5"/>
      <c r="GM66" s="15"/>
      <c r="GN66" s="15"/>
      <c r="GO66" s="15"/>
      <c r="GP66" s="15"/>
      <c r="GQ66" s="15"/>
      <c r="GR66" s="15"/>
      <c r="GS66" s="15"/>
      <c r="GT66" s="15"/>
      <c r="GU66" s="15"/>
      <c r="GV66" s="15"/>
      <c r="GW66" s="15"/>
      <c r="GX66" s="15"/>
      <c r="GY66" s="15"/>
      <c r="GZ66" s="15"/>
      <c r="HA66" s="15"/>
      <c r="HB66" s="15"/>
      <c r="HC66" s="15"/>
      <c r="HD66" s="15"/>
      <c r="HE66" s="15"/>
      <c r="HF66" s="15"/>
      <c r="HG66" s="15"/>
      <c r="HH66" s="15"/>
      <c r="HI66" s="15"/>
      <c r="HJ66" s="15"/>
      <c r="HK66" s="15"/>
      <c r="HL66" s="15"/>
      <c r="HM66" s="15"/>
      <c r="HN66" s="15"/>
      <c r="HO66" s="15"/>
      <c r="HP66" s="15"/>
      <c r="HQ66" s="15"/>
      <c r="HR66" s="15"/>
      <c r="HS66" s="15"/>
      <c r="HT66" s="15"/>
      <c r="HU66" s="15"/>
      <c r="HV66" s="15"/>
      <c r="HW66" s="15"/>
      <c r="HX66" s="15"/>
      <c r="HY66" s="15"/>
      <c r="HZ66" s="15"/>
      <c r="IA66" s="15"/>
      <c r="IB66" s="15"/>
      <c r="IC66" s="15"/>
      <c r="ID66" s="15"/>
      <c r="IE66" s="15"/>
      <c r="IF66" s="15"/>
      <c r="IG66" s="15"/>
      <c r="IH66" s="15"/>
      <c r="II66" s="15"/>
      <c r="IJ66" s="15"/>
      <c r="IK66" s="15"/>
      <c r="IL66" s="15"/>
      <c r="IM66" s="15"/>
      <c r="IN66" s="15"/>
      <c r="IO66" s="15"/>
    </row>
    <row r="67" spans="1:249" s="6" customFormat="1" ht="26.25" customHeight="1">
      <c r="A67" s="91">
        <v>120300</v>
      </c>
      <c r="B67" s="109" t="s">
        <v>109</v>
      </c>
      <c r="C67" s="98">
        <v>20000</v>
      </c>
      <c r="D67" s="98">
        <v>10000</v>
      </c>
      <c r="E67" s="98">
        <v>0</v>
      </c>
      <c r="F67" s="99">
        <f t="shared" si="4"/>
        <v>0</v>
      </c>
      <c r="G67" s="99">
        <v>0</v>
      </c>
      <c r="H67" s="13"/>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c r="EO67" s="15"/>
      <c r="EP67" s="15"/>
      <c r="EQ67" s="15"/>
      <c r="ER67" s="15"/>
      <c r="ES67" s="15"/>
      <c r="ET67" s="15"/>
      <c r="EU67" s="15"/>
      <c r="EV67" s="15"/>
      <c r="EW67" s="15"/>
      <c r="EX67" s="15"/>
      <c r="EY67" s="15"/>
      <c r="EZ67" s="15"/>
      <c r="FA67" s="15"/>
      <c r="FB67" s="15"/>
      <c r="FC67" s="15"/>
      <c r="FD67" s="15"/>
      <c r="FE67" s="15"/>
      <c r="FF67" s="15"/>
      <c r="FG67" s="15"/>
      <c r="FH67" s="15"/>
      <c r="FI67" s="15"/>
      <c r="FJ67" s="15"/>
      <c r="FK67" s="15"/>
      <c r="FL67" s="15"/>
      <c r="FM67" s="15"/>
      <c r="FN67" s="15"/>
      <c r="FO67" s="15"/>
      <c r="FP67" s="15"/>
      <c r="FQ67" s="15"/>
      <c r="FR67" s="15"/>
      <c r="FS67" s="15"/>
      <c r="FT67" s="15"/>
      <c r="FU67" s="15"/>
      <c r="FV67" s="15"/>
      <c r="FW67" s="15"/>
      <c r="FX67" s="15"/>
      <c r="FY67" s="15"/>
      <c r="FZ67" s="15"/>
      <c r="GA67" s="15"/>
      <c r="GB67" s="15"/>
      <c r="GC67" s="15"/>
      <c r="GD67" s="15"/>
      <c r="GE67" s="15"/>
      <c r="GF67" s="15"/>
      <c r="GG67" s="15"/>
      <c r="GH67" s="15"/>
      <c r="GI67" s="15"/>
      <c r="GJ67" s="15"/>
      <c r="GK67" s="15"/>
      <c r="GL67" s="15"/>
      <c r="GM67" s="15"/>
      <c r="GN67" s="15"/>
      <c r="GO67" s="15"/>
      <c r="GP67" s="15"/>
      <c r="GQ67" s="15"/>
      <c r="GR67" s="15"/>
      <c r="GS67" s="15"/>
      <c r="GT67" s="15"/>
      <c r="GU67" s="15"/>
      <c r="GV67" s="15"/>
      <c r="GW67" s="15"/>
      <c r="GX67" s="15"/>
      <c r="GY67" s="15"/>
      <c r="GZ67" s="15"/>
      <c r="HA67" s="15"/>
      <c r="HB67" s="15"/>
      <c r="HC67" s="15"/>
      <c r="HD67" s="15"/>
      <c r="HE67" s="15"/>
      <c r="HF67" s="15"/>
      <c r="HG67" s="15"/>
      <c r="HH67" s="15"/>
      <c r="HI67" s="15"/>
      <c r="HJ67" s="15"/>
      <c r="HK67" s="15"/>
      <c r="HL67" s="15"/>
      <c r="HM67" s="15"/>
      <c r="HN67" s="15"/>
      <c r="HO67" s="15"/>
      <c r="HP67" s="15"/>
      <c r="HQ67" s="15"/>
      <c r="HR67" s="15"/>
      <c r="HS67" s="15"/>
      <c r="HT67" s="15"/>
      <c r="HU67" s="15"/>
      <c r="HV67" s="15"/>
      <c r="HW67" s="15"/>
      <c r="HX67" s="15"/>
      <c r="HY67" s="15"/>
      <c r="HZ67" s="15"/>
      <c r="IA67" s="15"/>
      <c r="IB67" s="15"/>
      <c r="IC67" s="15"/>
      <c r="ID67" s="15"/>
      <c r="IE67" s="15"/>
      <c r="IF67" s="15"/>
      <c r="IG67" s="15"/>
      <c r="IH67" s="15"/>
      <c r="II67" s="15"/>
      <c r="IJ67" s="15"/>
      <c r="IK67" s="15"/>
      <c r="IL67" s="15"/>
      <c r="IM67" s="15"/>
      <c r="IN67" s="15"/>
      <c r="IO67" s="15"/>
    </row>
    <row r="68" spans="1:249" s="6" customFormat="1" ht="26.25" customHeight="1">
      <c r="A68" s="90">
        <v>130000</v>
      </c>
      <c r="B68" s="108" t="s">
        <v>110</v>
      </c>
      <c r="C68" s="97">
        <f>SUM(C69:C71)</f>
        <v>666500</v>
      </c>
      <c r="D68" s="97">
        <f>SUM(D69:D71)</f>
        <v>357201</v>
      </c>
      <c r="E68" s="97">
        <f>SUM(E69:E71)</f>
        <v>271702.96</v>
      </c>
      <c r="F68" s="96">
        <f t="shared" si="4"/>
        <v>40.76563540885222</v>
      </c>
      <c r="G68" s="96">
        <f>SUM(E68/D68*100)</f>
        <v>76.06444550827126</v>
      </c>
      <c r="H68" s="13"/>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5"/>
      <c r="EF68" s="15"/>
      <c r="EG68" s="15"/>
      <c r="EH68" s="15"/>
      <c r="EI68" s="15"/>
      <c r="EJ68" s="15"/>
      <c r="EK68" s="15"/>
      <c r="EL68" s="15"/>
      <c r="EM68" s="15"/>
      <c r="EN68" s="15"/>
      <c r="EO68" s="15"/>
      <c r="EP68" s="15"/>
      <c r="EQ68" s="15"/>
      <c r="ER68" s="15"/>
      <c r="ES68" s="15"/>
      <c r="ET68" s="15"/>
      <c r="EU68" s="15"/>
      <c r="EV68" s="15"/>
      <c r="EW68" s="15"/>
      <c r="EX68" s="15"/>
      <c r="EY68" s="15"/>
      <c r="EZ68" s="15"/>
      <c r="FA68" s="15"/>
      <c r="FB68" s="15"/>
      <c r="FC68" s="15"/>
      <c r="FD68" s="15"/>
      <c r="FE68" s="15"/>
      <c r="FF68" s="15"/>
      <c r="FG68" s="15"/>
      <c r="FH68" s="15"/>
      <c r="FI68" s="15"/>
      <c r="FJ68" s="15"/>
      <c r="FK68" s="15"/>
      <c r="FL68" s="15"/>
      <c r="FM68" s="15"/>
      <c r="FN68" s="15"/>
      <c r="FO68" s="15"/>
      <c r="FP68" s="15"/>
      <c r="FQ68" s="15"/>
      <c r="FR68" s="15"/>
      <c r="FS68" s="15"/>
      <c r="FT68" s="15"/>
      <c r="FU68" s="15"/>
      <c r="FV68" s="15"/>
      <c r="FW68" s="15"/>
      <c r="FX68" s="15"/>
      <c r="FY68" s="15"/>
      <c r="FZ68" s="15"/>
      <c r="GA68" s="15"/>
      <c r="GB68" s="15"/>
      <c r="GC68" s="15"/>
      <c r="GD68" s="15"/>
      <c r="GE68" s="15"/>
      <c r="GF68" s="15"/>
      <c r="GG68" s="15"/>
      <c r="GH68" s="15"/>
      <c r="GI68" s="15"/>
      <c r="GJ68" s="15"/>
      <c r="GK68" s="15"/>
      <c r="GL68" s="15"/>
      <c r="GM68" s="15"/>
      <c r="GN68" s="15"/>
      <c r="GO68" s="15"/>
      <c r="GP68" s="15"/>
      <c r="GQ68" s="15"/>
      <c r="GR68" s="15"/>
      <c r="GS68" s="15"/>
      <c r="GT68" s="15"/>
      <c r="GU68" s="15"/>
      <c r="GV68" s="15"/>
      <c r="GW68" s="15"/>
      <c r="GX68" s="15"/>
      <c r="GY68" s="15"/>
      <c r="GZ68" s="15"/>
      <c r="HA68" s="15"/>
      <c r="HB68" s="15"/>
      <c r="HC68" s="15"/>
      <c r="HD68" s="15"/>
      <c r="HE68" s="15"/>
      <c r="HF68" s="15"/>
      <c r="HG68" s="15"/>
      <c r="HH68" s="15"/>
      <c r="HI68" s="15"/>
      <c r="HJ68" s="15"/>
      <c r="HK68" s="15"/>
      <c r="HL68" s="15"/>
      <c r="HM68" s="15"/>
      <c r="HN68" s="15"/>
      <c r="HO68" s="15"/>
      <c r="HP68" s="15"/>
      <c r="HQ68" s="15"/>
      <c r="HR68" s="15"/>
      <c r="HS68" s="15"/>
      <c r="HT68" s="15"/>
      <c r="HU68" s="15"/>
      <c r="HV68" s="15"/>
      <c r="HW68" s="15"/>
      <c r="HX68" s="15"/>
      <c r="HY68" s="15"/>
      <c r="HZ68" s="15"/>
      <c r="IA68" s="15"/>
      <c r="IB68" s="15"/>
      <c r="IC68" s="15"/>
      <c r="ID68" s="15"/>
      <c r="IE68" s="15"/>
      <c r="IF68" s="15"/>
      <c r="IG68" s="15"/>
      <c r="IH68" s="15"/>
      <c r="II68" s="15"/>
      <c r="IJ68" s="15"/>
      <c r="IK68" s="15"/>
      <c r="IL68" s="15"/>
      <c r="IM68" s="15"/>
      <c r="IN68" s="15"/>
      <c r="IO68" s="15"/>
    </row>
    <row r="69" spans="1:7" ht="26.25" customHeight="1">
      <c r="A69" s="91">
        <v>130102</v>
      </c>
      <c r="B69" s="109" t="s">
        <v>111</v>
      </c>
      <c r="C69" s="98">
        <v>25000</v>
      </c>
      <c r="D69" s="98">
        <v>5871</v>
      </c>
      <c r="E69" s="98">
        <v>4291</v>
      </c>
      <c r="F69" s="99">
        <f t="shared" si="4"/>
        <v>17.163999999999998</v>
      </c>
      <c r="G69" s="99">
        <f>SUM(E69/D69*100)</f>
        <v>73.08805995571453</v>
      </c>
    </row>
    <row r="70" spans="1:7" ht="26.25" customHeight="1">
      <c r="A70" s="91">
        <v>130203</v>
      </c>
      <c r="B70" s="109" t="s">
        <v>112</v>
      </c>
      <c r="C70" s="98">
        <v>532350</v>
      </c>
      <c r="D70" s="98">
        <v>302160</v>
      </c>
      <c r="E70" s="98">
        <v>226217.06</v>
      </c>
      <c r="F70" s="99">
        <f t="shared" si="4"/>
        <v>42.494047149431765</v>
      </c>
      <c r="G70" s="99">
        <f>SUM(E70/D70*100)</f>
        <v>74.86664680963729</v>
      </c>
    </row>
    <row r="71" spans="1:8" ht="26.25" customHeight="1">
      <c r="A71" s="91">
        <v>130204</v>
      </c>
      <c r="B71" s="109" t="s">
        <v>113</v>
      </c>
      <c r="C71" s="98">
        <v>109150</v>
      </c>
      <c r="D71" s="98">
        <v>49170</v>
      </c>
      <c r="E71" s="98">
        <v>41194.9</v>
      </c>
      <c r="F71" s="99">
        <f t="shared" si="4"/>
        <v>37.74154832798901</v>
      </c>
      <c r="G71" s="99">
        <f>SUM(E71/D71*100)</f>
        <v>83.78055725035591</v>
      </c>
      <c r="H71" s="13">
        <v>4</v>
      </c>
    </row>
    <row r="72" spans="1:249" s="6" customFormat="1" ht="26.25" customHeight="1">
      <c r="A72" s="90">
        <v>160000</v>
      </c>
      <c r="B72" s="108" t="s">
        <v>196</v>
      </c>
      <c r="C72" s="97">
        <f>C73</f>
        <v>16076</v>
      </c>
      <c r="D72" s="97">
        <f>D73</f>
        <v>0</v>
      </c>
      <c r="E72" s="97">
        <v>0</v>
      </c>
      <c r="F72" s="99">
        <f>SUM(E72/C72*100)</f>
        <v>0</v>
      </c>
      <c r="G72" s="99">
        <v>0</v>
      </c>
      <c r="H72" s="43"/>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5"/>
      <c r="EF72" s="15"/>
      <c r="EG72" s="15"/>
      <c r="EH72" s="15"/>
      <c r="EI72" s="15"/>
      <c r="EJ72" s="15"/>
      <c r="EK72" s="15"/>
      <c r="EL72" s="15"/>
      <c r="EM72" s="15"/>
      <c r="EN72" s="15"/>
      <c r="EO72" s="15"/>
      <c r="EP72" s="15"/>
      <c r="EQ72" s="15"/>
      <c r="ER72" s="15"/>
      <c r="ES72" s="15"/>
      <c r="ET72" s="15"/>
      <c r="EU72" s="15"/>
      <c r="EV72" s="15"/>
      <c r="EW72" s="15"/>
      <c r="EX72" s="15"/>
      <c r="EY72" s="15"/>
      <c r="EZ72" s="15"/>
      <c r="FA72" s="15"/>
      <c r="FB72" s="1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c r="GD72" s="15"/>
      <c r="GE72" s="15"/>
      <c r="GF72" s="15"/>
      <c r="GG72" s="15"/>
      <c r="GH72" s="15"/>
      <c r="GI72" s="15"/>
      <c r="GJ72" s="15"/>
      <c r="GK72" s="15"/>
      <c r="GL72" s="15"/>
      <c r="GM72" s="15"/>
      <c r="GN72" s="15"/>
      <c r="GO72" s="15"/>
      <c r="GP72" s="15"/>
      <c r="GQ72" s="15"/>
      <c r="GR72" s="15"/>
      <c r="GS72" s="15"/>
      <c r="GT72" s="15"/>
      <c r="GU72" s="15"/>
      <c r="GV72" s="15"/>
      <c r="GW72" s="15"/>
      <c r="GX72" s="15"/>
      <c r="GY72" s="15"/>
      <c r="GZ72" s="15"/>
      <c r="HA72" s="15"/>
      <c r="HB72" s="15"/>
      <c r="HC72" s="15"/>
      <c r="HD72" s="15"/>
      <c r="HE72" s="15"/>
      <c r="HF72" s="15"/>
      <c r="HG72" s="15"/>
      <c r="HH72" s="15"/>
      <c r="HI72" s="15"/>
      <c r="HJ72" s="15"/>
      <c r="HK72" s="15"/>
      <c r="HL72" s="15"/>
      <c r="HM72" s="15"/>
      <c r="HN72" s="15"/>
      <c r="HO72" s="15"/>
      <c r="HP72" s="15"/>
      <c r="HQ72" s="15"/>
      <c r="HR72" s="15"/>
      <c r="HS72" s="15"/>
      <c r="HT72" s="15"/>
      <c r="HU72" s="15"/>
      <c r="HV72" s="15"/>
      <c r="HW72" s="15"/>
      <c r="HX72" s="15"/>
      <c r="HY72" s="15"/>
      <c r="HZ72" s="15"/>
      <c r="IA72" s="15"/>
      <c r="IB72" s="15"/>
      <c r="IC72" s="15"/>
      <c r="ID72" s="15"/>
      <c r="IE72" s="15"/>
      <c r="IF72" s="15"/>
      <c r="IG72" s="15"/>
      <c r="IH72" s="15"/>
      <c r="II72" s="15"/>
      <c r="IJ72" s="15"/>
      <c r="IK72" s="15"/>
      <c r="IL72" s="15"/>
      <c r="IM72" s="15"/>
      <c r="IN72" s="15"/>
      <c r="IO72" s="15"/>
    </row>
    <row r="73" spans="1:7" ht="26.25" customHeight="1">
      <c r="A73" s="91">
        <v>160903</v>
      </c>
      <c r="B73" s="109" t="s">
        <v>197</v>
      </c>
      <c r="C73" s="98">
        <v>16076</v>
      </c>
      <c r="D73" s="98">
        <v>0</v>
      </c>
      <c r="E73" s="98">
        <v>0</v>
      </c>
      <c r="F73" s="99">
        <f>SUM(E73/C73*100)</f>
        <v>0</v>
      </c>
      <c r="G73" s="99">
        <v>0</v>
      </c>
    </row>
    <row r="74" spans="1:7" ht="23.25" customHeight="1">
      <c r="A74" s="90">
        <v>170000</v>
      </c>
      <c r="B74" s="108" t="s">
        <v>114</v>
      </c>
      <c r="C74" s="97">
        <f>C75</f>
        <v>707900</v>
      </c>
      <c r="D74" s="97">
        <f>SUM(D75)</f>
        <v>387301.75</v>
      </c>
      <c r="E74" s="97">
        <f>SUM(E75)</f>
        <v>387248.75</v>
      </c>
      <c r="F74" s="96">
        <f t="shared" si="4"/>
        <v>54.70387766633705</v>
      </c>
      <c r="G74" s="96">
        <f>SUM(E74/D74*100)</f>
        <v>99.98631557951907</v>
      </c>
    </row>
    <row r="75" spans="1:7" ht="25.5" customHeight="1">
      <c r="A75" s="91">
        <v>170102</v>
      </c>
      <c r="B75" s="109" t="s">
        <v>115</v>
      </c>
      <c r="C75" s="98">
        <v>707900</v>
      </c>
      <c r="D75" s="98">
        <v>387301.75</v>
      </c>
      <c r="E75" s="98">
        <v>387248.75</v>
      </c>
      <c r="F75" s="99">
        <f>SUM(E75/C75*100)</f>
        <v>54.70387766633705</v>
      </c>
      <c r="G75" s="99">
        <f>SUM(E75/D75*100)</f>
        <v>99.98631557951907</v>
      </c>
    </row>
    <row r="76" spans="1:249" s="6" customFormat="1" ht="30" customHeight="1" hidden="1">
      <c r="A76" s="90">
        <v>180000</v>
      </c>
      <c r="B76" s="108" t="s">
        <v>195</v>
      </c>
      <c r="C76" s="97">
        <f>C77</f>
        <v>0</v>
      </c>
      <c r="D76" s="97">
        <f>D77</f>
        <v>0</v>
      </c>
      <c r="E76" s="97">
        <f>E77</f>
        <v>0</v>
      </c>
      <c r="F76" s="99">
        <v>0</v>
      </c>
      <c r="G76" s="99">
        <v>0</v>
      </c>
      <c r="H76" s="43"/>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c r="EU76" s="15"/>
      <c r="EV76" s="15"/>
      <c r="EW76" s="15"/>
      <c r="EX76" s="15"/>
      <c r="EY76" s="15"/>
      <c r="EZ76" s="15"/>
      <c r="FA76" s="15"/>
      <c r="FB76" s="15"/>
      <c r="FC76" s="15"/>
      <c r="FD76" s="15"/>
      <c r="FE76" s="15"/>
      <c r="FF76" s="15"/>
      <c r="FG76" s="15"/>
      <c r="FH76" s="15"/>
      <c r="FI76" s="15"/>
      <c r="FJ76" s="15"/>
      <c r="FK76" s="15"/>
      <c r="FL76" s="15"/>
      <c r="FM76" s="15"/>
      <c r="FN76" s="15"/>
      <c r="FO76" s="15"/>
      <c r="FP76" s="15"/>
      <c r="FQ76" s="15"/>
      <c r="FR76" s="15"/>
      <c r="FS76" s="15"/>
      <c r="FT76" s="15"/>
      <c r="FU76" s="15"/>
      <c r="FV76" s="15"/>
      <c r="FW76" s="15"/>
      <c r="FX76" s="15"/>
      <c r="FY76" s="15"/>
      <c r="FZ76" s="15"/>
      <c r="GA76" s="15"/>
      <c r="GB76" s="15"/>
      <c r="GC76" s="15"/>
      <c r="GD76" s="15"/>
      <c r="GE76" s="15"/>
      <c r="GF76" s="15"/>
      <c r="GG76" s="15"/>
      <c r="GH76" s="15"/>
      <c r="GI76" s="15"/>
      <c r="GJ76" s="15"/>
      <c r="GK76" s="15"/>
      <c r="GL76" s="15"/>
      <c r="GM76" s="15"/>
      <c r="GN76" s="15"/>
      <c r="GO76" s="15"/>
      <c r="GP76" s="15"/>
      <c r="GQ76" s="15"/>
      <c r="GR76" s="15"/>
      <c r="GS76" s="15"/>
      <c r="GT76" s="15"/>
      <c r="GU76" s="15"/>
      <c r="GV76" s="15"/>
      <c r="GW76" s="15"/>
      <c r="GX76" s="15"/>
      <c r="GY76" s="15"/>
      <c r="GZ76" s="15"/>
      <c r="HA76" s="15"/>
      <c r="HB76" s="15"/>
      <c r="HC76" s="15"/>
      <c r="HD76" s="15"/>
      <c r="HE76" s="15"/>
      <c r="HF76" s="15"/>
      <c r="HG76" s="15"/>
      <c r="HH76" s="15"/>
      <c r="HI76" s="15"/>
      <c r="HJ76" s="15"/>
      <c r="HK76" s="15"/>
      <c r="HL76" s="15"/>
      <c r="HM76" s="15"/>
      <c r="HN76" s="15"/>
      <c r="HO76" s="15"/>
      <c r="HP76" s="15"/>
      <c r="HQ76" s="15"/>
      <c r="HR76" s="15"/>
      <c r="HS76" s="15"/>
      <c r="HT76" s="15"/>
      <c r="HU76" s="15"/>
      <c r="HV76" s="15"/>
      <c r="HW76" s="15"/>
      <c r="HX76" s="15"/>
      <c r="HY76" s="15"/>
      <c r="HZ76" s="15"/>
      <c r="IA76" s="15"/>
      <c r="IB76" s="15"/>
      <c r="IC76" s="15"/>
      <c r="ID76" s="15"/>
      <c r="IE76" s="15"/>
      <c r="IF76" s="15"/>
      <c r="IG76" s="15"/>
      <c r="IH76" s="15"/>
      <c r="II76" s="15"/>
      <c r="IJ76" s="15"/>
      <c r="IK76" s="15"/>
      <c r="IL76" s="15"/>
      <c r="IM76" s="15"/>
      <c r="IN76" s="15"/>
      <c r="IO76" s="15"/>
    </row>
    <row r="77" spans="1:7" ht="23.25" customHeight="1" hidden="1">
      <c r="A77" s="91">
        <v>180404</v>
      </c>
      <c r="B77" s="109" t="s">
        <v>194</v>
      </c>
      <c r="C77" s="98"/>
      <c r="D77" s="98"/>
      <c r="E77" s="98"/>
      <c r="F77" s="99">
        <v>0</v>
      </c>
      <c r="G77" s="99">
        <v>0</v>
      </c>
    </row>
    <row r="78" spans="1:249" s="6" customFormat="1" ht="27" customHeight="1">
      <c r="A78" s="90">
        <v>180000</v>
      </c>
      <c r="B78" s="108" t="s">
        <v>195</v>
      </c>
      <c r="C78" s="97">
        <f>C79</f>
        <v>27500</v>
      </c>
      <c r="D78" s="97">
        <f>D79</f>
        <v>59786</v>
      </c>
      <c r="E78" s="97">
        <f>E79</f>
        <v>3963.3</v>
      </c>
      <c r="F78" s="96">
        <f>SUM(E78/C78*100)</f>
        <v>14.411999999999999</v>
      </c>
      <c r="G78" s="96">
        <f aca="true" t="shared" si="5" ref="G78:G101">SUM(E78/D78*100)</f>
        <v>6.629143946743385</v>
      </c>
      <c r="H78" s="43"/>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5"/>
      <c r="EF78" s="15"/>
      <c r="EG78" s="15"/>
      <c r="EH78" s="15"/>
      <c r="EI78" s="15"/>
      <c r="EJ78" s="15"/>
      <c r="EK78" s="15"/>
      <c r="EL78" s="15"/>
      <c r="EM78" s="15"/>
      <c r="EN78" s="15"/>
      <c r="EO78" s="15"/>
      <c r="EP78" s="15"/>
      <c r="EQ78" s="15"/>
      <c r="ER78" s="15"/>
      <c r="ES78" s="15"/>
      <c r="ET78" s="15"/>
      <c r="EU78" s="15"/>
      <c r="EV78" s="15"/>
      <c r="EW78" s="15"/>
      <c r="EX78" s="15"/>
      <c r="EY78" s="15"/>
      <c r="EZ78" s="15"/>
      <c r="FA78" s="15"/>
      <c r="FB78" s="15"/>
      <c r="FC78" s="15"/>
      <c r="FD78" s="15"/>
      <c r="FE78" s="15"/>
      <c r="FF78" s="15"/>
      <c r="FG78" s="15"/>
      <c r="FH78" s="15"/>
      <c r="FI78" s="15"/>
      <c r="FJ78" s="15"/>
      <c r="FK78" s="15"/>
      <c r="FL78" s="15"/>
      <c r="FM78" s="15"/>
      <c r="FN78" s="15"/>
      <c r="FO78" s="15"/>
      <c r="FP78" s="15"/>
      <c r="FQ78" s="15"/>
      <c r="FR78" s="15"/>
      <c r="FS78" s="15"/>
      <c r="FT78" s="15"/>
      <c r="FU78" s="15"/>
      <c r="FV78" s="15"/>
      <c r="FW78" s="15"/>
      <c r="FX78" s="15"/>
      <c r="FY78" s="15"/>
      <c r="FZ78" s="15"/>
      <c r="GA78" s="15"/>
      <c r="GB78" s="15"/>
      <c r="GC78" s="15"/>
      <c r="GD78" s="15"/>
      <c r="GE78" s="15"/>
      <c r="GF78" s="15"/>
      <c r="GG78" s="15"/>
      <c r="GH78" s="15"/>
      <c r="GI78" s="15"/>
      <c r="GJ78" s="15"/>
      <c r="GK78" s="15"/>
      <c r="GL78" s="15"/>
      <c r="GM78" s="15"/>
      <c r="GN78" s="15"/>
      <c r="GO78" s="15"/>
      <c r="GP78" s="15"/>
      <c r="GQ78" s="15"/>
      <c r="GR78" s="15"/>
      <c r="GS78" s="15"/>
      <c r="GT78" s="15"/>
      <c r="GU78" s="15"/>
      <c r="GV78" s="15"/>
      <c r="GW78" s="15"/>
      <c r="GX78" s="15"/>
      <c r="GY78" s="15"/>
      <c r="GZ78" s="15"/>
      <c r="HA78" s="15"/>
      <c r="HB78" s="15"/>
      <c r="HC78" s="15"/>
      <c r="HD78" s="15"/>
      <c r="HE78" s="15"/>
      <c r="HF78" s="15"/>
      <c r="HG78" s="15"/>
      <c r="HH78" s="15"/>
      <c r="HI78" s="15"/>
      <c r="HJ78" s="15"/>
      <c r="HK78" s="15"/>
      <c r="HL78" s="15"/>
      <c r="HM78" s="15"/>
      <c r="HN78" s="15"/>
      <c r="HO78" s="15"/>
      <c r="HP78" s="15"/>
      <c r="HQ78" s="15"/>
      <c r="HR78" s="15"/>
      <c r="HS78" s="15"/>
      <c r="HT78" s="15"/>
      <c r="HU78" s="15"/>
      <c r="HV78" s="15"/>
      <c r="HW78" s="15"/>
      <c r="HX78" s="15"/>
      <c r="HY78" s="15"/>
      <c r="HZ78" s="15"/>
      <c r="IA78" s="15"/>
      <c r="IB78" s="15"/>
      <c r="IC78" s="15"/>
      <c r="ID78" s="15"/>
      <c r="IE78" s="15"/>
      <c r="IF78" s="15"/>
      <c r="IG78" s="15"/>
      <c r="IH78" s="15"/>
      <c r="II78" s="15"/>
      <c r="IJ78" s="15"/>
      <c r="IK78" s="15"/>
      <c r="IL78" s="15"/>
      <c r="IM78" s="15"/>
      <c r="IN78" s="15"/>
      <c r="IO78" s="15"/>
    </row>
    <row r="79" spans="1:7" ht="24.75" customHeight="1">
      <c r="A79" s="91">
        <v>180404</v>
      </c>
      <c r="B79" s="109" t="s">
        <v>194</v>
      </c>
      <c r="C79" s="98">
        <v>27500</v>
      </c>
      <c r="D79" s="98">
        <v>59786</v>
      </c>
      <c r="E79" s="98">
        <v>3963.3</v>
      </c>
      <c r="F79" s="99">
        <f>SUM(E79/C79*100)</f>
        <v>14.411999999999999</v>
      </c>
      <c r="G79" s="99">
        <f t="shared" si="5"/>
        <v>6.629143946743385</v>
      </c>
    </row>
    <row r="80" spans="1:249" s="6" customFormat="1" ht="27" customHeight="1">
      <c r="A80" s="90">
        <v>210000</v>
      </c>
      <c r="B80" s="108" t="s">
        <v>116</v>
      </c>
      <c r="C80" s="97">
        <f>SUM(C81:C81)</f>
        <v>60000</v>
      </c>
      <c r="D80" s="97">
        <f>SUM(D81:D81)</f>
        <v>69000</v>
      </c>
      <c r="E80" s="97">
        <f>SUM(E81:E81)</f>
        <v>29910</v>
      </c>
      <c r="F80" s="96">
        <f t="shared" si="4"/>
        <v>49.85</v>
      </c>
      <c r="G80" s="96">
        <f t="shared" si="5"/>
        <v>43.34782608695652</v>
      </c>
      <c r="H80" s="13"/>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5"/>
      <c r="EF80" s="15"/>
      <c r="EG80" s="15"/>
      <c r="EH80" s="15"/>
      <c r="EI80" s="15"/>
      <c r="EJ80" s="15"/>
      <c r="EK80" s="15"/>
      <c r="EL80" s="15"/>
      <c r="EM80" s="15"/>
      <c r="EN80" s="15"/>
      <c r="EO80" s="15"/>
      <c r="EP80" s="15"/>
      <c r="EQ80" s="15"/>
      <c r="ER80" s="15"/>
      <c r="ES80" s="15"/>
      <c r="ET80" s="15"/>
      <c r="EU80" s="15"/>
      <c r="EV80" s="15"/>
      <c r="EW80" s="15"/>
      <c r="EX80" s="15"/>
      <c r="EY80" s="15"/>
      <c r="EZ80" s="15"/>
      <c r="FA80" s="15"/>
      <c r="FB80" s="15"/>
      <c r="FC80" s="15"/>
      <c r="FD80" s="15"/>
      <c r="FE80" s="15"/>
      <c r="FF80" s="15"/>
      <c r="FG80" s="15"/>
      <c r="FH80" s="15"/>
      <c r="FI80" s="15"/>
      <c r="FJ80" s="15"/>
      <c r="FK80" s="15"/>
      <c r="FL80" s="15"/>
      <c r="FM80" s="15"/>
      <c r="FN80" s="15"/>
      <c r="FO80" s="15"/>
      <c r="FP80" s="15"/>
      <c r="FQ80" s="15"/>
      <c r="FR80" s="15"/>
      <c r="FS80" s="15"/>
      <c r="FT80" s="15"/>
      <c r="FU80" s="15"/>
      <c r="FV80" s="15"/>
      <c r="FW80" s="15"/>
      <c r="FX80" s="15"/>
      <c r="FY80" s="15"/>
      <c r="FZ80" s="15"/>
      <c r="GA80" s="15"/>
      <c r="GB80" s="15"/>
      <c r="GC80" s="15"/>
      <c r="GD80" s="15"/>
      <c r="GE80" s="15"/>
      <c r="GF80" s="15"/>
      <c r="GG80" s="15"/>
      <c r="GH80" s="15"/>
      <c r="GI80" s="15"/>
      <c r="GJ80" s="15"/>
      <c r="GK80" s="15"/>
      <c r="GL80" s="15"/>
      <c r="GM80" s="15"/>
      <c r="GN80" s="15"/>
      <c r="GO80" s="15"/>
      <c r="GP80" s="15"/>
      <c r="GQ80" s="15"/>
      <c r="GR80" s="15"/>
      <c r="GS80" s="15"/>
      <c r="GT80" s="15"/>
      <c r="GU80" s="15"/>
      <c r="GV80" s="15"/>
      <c r="GW80" s="15"/>
      <c r="GX80" s="15"/>
      <c r="GY80" s="15"/>
      <c r="GZ80" s="15"/>
      <c r="HA80" s="15"/>
      <c r="HB80" s="15"/>
      <c r="HC80" s="15"/>
      <c r="HD80" s="15"/>
      <c r="HE80" s="15"/>
      <c r="HF80" s="15"/>
      <c r="HG80" s="15"/>
      <c r="HH80" s="15"/>
      <c r="HI80" s="15"/>
      <c r="HJ80" s="15"/>
      <c r="HK80" s="15"/>
      <c r="HL80" s="15"/>
      <c r="HM80" s="15"/>
      <c r="HN80" s="15"/>
      <c r="HO80" s="15"/>
      <c r="HP80" s="15"/>
      <c r="HQ80" s="15"/>
      <c r="HR80" s="15"/>
      <c r="HS80" s="15"/>
      <c r="HT80" s="15"/>
      <c r="HU80" s="15"/>
      <c r="HV80" s="15"/>
      <c r="HW80" s="15"/>
      <c r="HX80" s="15"/>
      <c r="HY80" s="15"/>
      <c r="HZ80" s="15"/>
      <c r="IA80" s="15"/>
      <c r="IB80" s="15"/>
      <c r="IC80" s="15"/>
      <c r="ID80" s="15"/>
      <c r="IE80" s="15"/>
      <c r="IF80" s="15"/>
      <c r="IG80" s="15"/>
      <c r="IH80" s="15"/>
      <c r="II80" s="15"/>
      <c r="IJ80" s="15"/>
      <c r="IK80" s="15"/>
      <c r="IL80" s="15"/>
      <c r="IM80" s="15"/>
      <c r="IN80" s="15"/>
      <c r="IO80" s="15"/>
    </row>
    <row r="81" spans="1:249" s="6" customFormat="1" ht="27" customHeight="1">
      <c r="A81" s="91">
        <v>210105</v>
      </c>
      <c r="B81" s="109" t="s">
        <v>117</v>
      </c>
      <c r="C81" s="98">
        <v>60000</v>
      </c>
      <c r="D81" s="98">
        <v>69000</v>
      </c>
      <c r="E81" s="98">
        <v>29910</v>
      </c>
      <c r="F81" s="99">
        <f>SUM(E81/C81*100)</f>
        <v>49.85</v>
      </c>
      <c r="G81" s="99">
        <f t="shared" si="5"/>
        <v>43.34782608695652</v>
      </c>
      <c r="H81" s="13"/>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c r="FO81" s="15"/>
      <c r="FP81" s="15"/>
      <c r="FQ81" s="15"/>
      <c r="FR81" s="15"/>
      <c r="FS81" s="15"/>
      <c r="FT81" s="15"/>
      <c r="FU81" s="15"/>
      <c r="FV81" s="15"/>
      <c r="FW81" s="15"/>
      <c r="FX81" s="15"/>
      <c r="FY81" s="15"/>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c r="HF81" s="15"/>
      <c r="HG81" s="15"/>
      <c r="HH81" s="15"/>
      <c r="HI81" s="15"/>
      <c r="HJ81" s="15"/>
      <c r="HK81" s="15"/>
      <c r="HL81" s="15"/>
      <c r="HM81" s="15"/>
      <c r="HN81" s="15"/>
      <c r="HO81" s="15"/>
      <c r="HP81" s="15"/>
      <c r="HQ81" s="15"/>
      <c r="HR81" s="15"/>
      <c r="HS81" s="15"/>
      <c r="HT81" s="15"/>
      <c r="HU81" s="15"/>
      <c r="HV81" s="15"/>
      <c r="HW81" s="15"/>
      <c r="HX81" s="15"/>
      <c r="HY81" s="15"/>
      <c r="HZ81" s="15"/>
      <c r="IA81" s="15"/>
      <c r="IB81" s="15"/>
      <c r="IC81" s="15"/>
      <c r="ID81" s="15"/>
      <c r="IE81" s="15"/>
      <c r="IF81" s="15"/>
      <c r="IG81" s="15"/>
      <c r="IH81" s="15"/>
      <c r="II81" s="15"/>
      <c r="IJ81" s="15"/>
      <c r="IK81" s="15"/>
      <c r="IL81" s="15"/>
      <c r="IM81" s="15"/>
      <c r="IN81" s="15"/>
      <c r="IO81" s="15"/>
    </row>
    <row r="82" spans="1:249" s="6" customFormat="1" ht="27" customHeight="1">
      <c r="A82" s="90">
        <v>250000</v>
      </c>
      <c r="B82" s="108" t="s">
        <v>118</v>
      </c>
      <c r="C82" s="97">
        <f>C83+C84</f>
        <v>130000</v>
      </c>
      <c r="D82" s="97">
        <f>D83+D84</f>
        <v>84943</v>
      </c>
      <c r="E82" s="97">
        <f>E83+E84</f>
        <v>34339.81</v>
      </c>
      <c r="F82" s="96">
        <f t="shared" si="4"/>
        <v>26.415238461538458</v>
      </c>
      <c r="G82" s="96">
        <f t="shared" si="5"/>
        <v>40.426886264907054</v>
      </c>
      <c r="H82" s="13"/>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c r="IO82" s="15"/>
    </row>
    <row r="83" spans="1:249" s="6" customFormat="1" ht="24" customHeight="1">
      <c r="A83" s="91">
        <v>250102</v>
      </c>
      <c r="B83" s="109" t="s">
        <v>119</v>
      </c>
      <c r="C83" s="98">
        <v>50000</v>
      </c>
      <c r="D83" s="102">
        <v>33000</v>
      </c>
      <c r="E83" s="97">
        <v>0</v>
      </c>
      <c r="F83" s="99">
        <f>SUM(E83/C83*100)</f>
        <v>0</v>
      </c>
      <c r="G83" s="99">
        <f t="shared" si="5"/>
        <v>0</v>
      </c>
      <c r="H83" s="13"/>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c r="FD83" s="15"/>
      <c r="FE83" s="15"/>
      <c r="FF83" s="15"/>
      <c r="FG83" s="15"/>
      <c r="FH83" s="15"/>
      <c r="FI83" s="15"/>
      <c r="FJ83" s="15"/>
      <c r="FK83" s="15"/>
      <c r="FL83" s="15"/>
      <c r="FM83" s="15"/>
      <c r="FN83" s="15"/>
      <c r="FO83" s="15"/>
      <c r="FP83" s="15"/>
      <c r="FQ83" s="15"/>
      <c r="FR83" s="15"/>
      <c r="FS83" s="15"/>
      <c r="FT83" s="15"/>
      <c r="FU83" s="15"/>
      <c r="FV83" s="15"/>
      <c r="FW83" s="15"/>
      <c r="FX83" s="15"/>
      <c r="FY83" s="15"/>
      <c r="FZ83" s="15"/>
      <c r="GA83" s="15"/>
      <c r="GB83" s="15"/>
      <c r="GC83" s="15"/>
      <c r="GD83" s="15"/>
      <c r="GE83" s="15"/>
      <c r="GF83" s="15"/>
      <c r="GG83" s="15"/>
      <c r="GH83" s="15"/>
      <c r="GI83" s="15"/>
      <c r="GJ83" s="15"/>
      <c r="GK83" s="15"/>
      <c r="GL83" s="15"/>
      <c r="GM83" s="15"/>
      <c r="GN83" s="15"/>
      <c r="GO83" s="15"/>
      <c r="GP83" s="15"/>
      <c r="GQ83" s="15"/>
      <c r="GR83" s="15"/>
      <c r="GS83" s="15"/>
      <c r="GT83" s="15"/>
      <c r="GU83" s="15"/>
      <c r="GV83" s="15"/>
      <c r="GW83" s="15"/>
      <c r="GX83" s="15"/>
      <c r="GY83" s="15"/>
      <c r="GZ83" s="15"/>
      <c r="HA83" s="15"/>
      <c r="HB83" s="15"/>
      <c r="HC83" s="15"/>
      <c r="HD83" s="15"/>
      <c r="HE83" s="15"/>
      <c r="HF83" s="15"/>
      <c r="HG83" s="15"/>
      <c r="HH83" s="15"/>
      <c r="HI83" s="15"/>
      <c r="HJ83" s="15"/>
      <c r="HK83" s="15"/>
      <c r="HL83" s="15"/>
      <c r="HM83" s="15"/>
      <c r="HN83" s="15"/>
      <c r="HO83" s="15"/>
      <c r="HP83" s="15"/>
      <c r="HQ83" s="15"/>
      <c r="HR83" s="15"/>
      <c r="HS83" s="15"/>
      <c r="HT83" s="15"/>
      <c r="HU83" s="15"/>
      <c r="HV83" s="15"/>
      <c r="HW83" s="15"/>
      <c r="HX83" s="15"/>
      <c r="HY83" s="15"/>
      <c r="HZ83" s="15"/>
      <c r="IA83" s="15"/>
      <c r="IB83" s="15"/>
      <c r="IC83" s="15"/>
      <c r="ID83" s="15"/>
      <c r="IE83" s="15"/>
      <c r="IF83" s="15"/>
      <c r="IG83" s="15"/>
      <c r="IH83" s="15"/>
      <c r="II83" s="15"/>
      <c r="IJ83" s="15"/>
      <c r="IK83" s="15"/>
      <c r="IL83" s="15"/>
      <c r="IM83" s="15"/>
      <c r="IN83" s="15"/>
      <c r="IO83" s="15"/>
    </row>
    <row r="84" spans="1:7" ht="24.75" customHeight="1">
      <c r="A84" s="91">
        <v>250404</v>
      </c>
      <c r="B84" s="109" t="s">
        <v>120</v>
      </c>
      <c r="C84" s="98">
        <v>80000</v>
      </c>
      <c r="D84" s="98">
        <v>51943</v>
      </c>
      <c r="E84" s="98">
        <v>34339.81</v>
      </c>
      <c r="F84" s="99">
        <f>SUM(E84/C84*100)</f>
        <v>42.9247625</v>
      </c>
      <c r="G84" s="99">
        <f t="shared" si="5"/>
        <v>66.1105635023006</v>
      </c>
    </row>
    <row r="85" spans="1:9" ht="27" customHeight="1">
      <c r="A85" s="86" t="s">
        <v>168</v>
      </c>
      <c r="B85" s="108" t="s">
        <v>121</v>
      </c>
      <c r="C85" s="97">
        <f>SUM(C4,C5,C13,C18,C58,C65,C68,C74,C80,C82,C56,C76,C72,C78)</f>
        <v>167909337</v>
      </c>
      <c r="D85" s="97">
        <f>SUM(D4,D5,D13,D18,D58,D65,D68,D74,D80,D82,D56,D76,D72,D78)</f>
        <v>108726496.13</v>
      </c>
      <c r="E85" s="97">
        <f>SUM(E4,E5,E13,E18,E58,E65,E68,E74,E80,E82,E56,E76,E72,E78)</f>
        <v>87760443.06999998</v>
      </c>
      <c r="F85" s="96">
        <f t="shared" si="4"/>
        <v>52.26656518213753</v>
      </c>
      <c r="G85" s="96">
        <f t="shared" si="5"/>
        <v>80.7167030978983</v>
      </c>
      <c r="I85" s="16" t="e">
        <f>E85+#REF!</f>
        <v>#REF!</v>
      </c>
    </row>
    <row r="86" spans="1:249" s="6" customFormat="1" ht="27" customHeight="1">
      <c r="A86" s="91">
        <v>250311</v>
      </c>
      <c r="B86" s="109" t="s">
        <v>122</v>
      </c>
      <c r="C86" s="98">
        <v>6479046</v>
      </c>
      <c r="D86" s="98">
        <v>3506802</v>
      </c>
      <c r="E86" s="98">
        <v>3084505.63</v>
      </c>
      <c r="F86" s="99">
        <f>SUM(E86/C86*100)</f>
        <v>47.60740439256026</v>
      </c>
      <c r="G86" s="99">
        <f t="shared" si="5"/>
        <v>87.95779259849857</v>
      </c>
      <c r="H86" s="13"/>
      <c r="I86" s="15"/>
      <c r="J86" s="18" t="e">
        <f>D86+#REF!+#REF!</f>
        <v>#REF!</v>
      </c>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5"/>
      <c r="EV86" s="15"/>
      <c r="EW86" s="15"/>
      <c r="EX86" s="15"/>
      <c r="EY86" s="15"/>
      <c r="EZ86" s="15"/>
      <c r="FA86" s="15"/>
      <c r="FB86" s="15"/>
      <c r="FC86" s="15"/>
      <c r="FD86" s="15"/>
      <c r="FE86" s="15"/>
      <c r="FF86" s="15"/>
      <c r="FG86" s="15"/>
      <c r="FH86" s="15"/>
      <c r="FI86" s="15"/>
      <c r="FJ86" s="15"/>
      <c r="FK86" s="15"/>
      <c r="FL86" s="15"/>
      <c r="FM86" s="15"/>
      <c r="FN86" s="15"/>
      <c r="FO86" s="15"/>
      <c r="FP86" s="15"/>
      <c r="FQ86" s="15"/>
      <c r="FR86" s="15"/>
      <c r="FS86" s="15"/>
      <c r="FT86" s="15"/>
      <c r="FU86" s="15"/>
      <c r="FV86" s="15"/>
      <c r="FW86" s="15"/>
      <c r="FX86" s="15"/>
      <c r="FY86" s="15"/>
      <c r="FZ86" s="15"/>
      <c r="GA86" s="15"/>
      <c r="GB86" s="15"/>
      <c r="GC86" s="15"/>
      <c r="GD86" s="15"/>
      <c r="GE86" s="15"/>
      <c r="GF86" s="15"/>
      <c r="GG86" s="15"/>
      <c r="GH86" s="15"/>
      <c r="GI86" s="15"/>
      <c r="GJ86" s="15"/>
      <c r="GK86" s="15"/>
      <c r="GL86" s="15"/>
      <c r="GM86" s="15"/>
      <c r="GN86" s="15"/>
      <c r="GO86" s="15"/>
      <c r="GP86" s="15"/>
      <c r="GQ86" s="15"/>
      <c r="GR86" s="15"/>
      <c r="GS86" s="15"/>
      <c r="GT86" s="15"/>
      <c r="GU86" s="15"/>
      <c r="GV86" s="15"/>
      <c r="GW86" s="15"/>
      <c r="GX86" s="15"/>
      <c r="GY86" s="15"/>
      <c r="GZ86" s="15"/>
      <c r="HA86" s="15"/>
      <c r="HB86" s="15"/>
      <c r="HC86" s="15"/>
      <c r="HD86" s="15"/>
      <c r="HE86" s="15"/>
      <c r="HF86" s="15"/>
      <c r="HG86" s="15"/>
      <c r="HH86" s="15"/>
      <c r="HI86" s="15"/>
      <c r="HJ86" s="15"/>
      <c r="HK86" s="15"/>
      <c r="HL86" s="15"/>
      <c r="HM86" s="15"/>
      <c r="HN86" s="15"/>
      <c r="HO86" s="15"/>
      <c r="HP86" s="15"/>
      <c r="HQ86" s="15"/>
      <c r="HR86" s="15"/>
      <c r="HS86" s="15"/>
      <c r="HT86" s="15"/>
      <c r="HU86" s="15"/>
      <c r="HV86" s="15"/>
      <c r="HW86" s="15"/>
      <c r="HX86" s="15"/>
      <c r="HY86" s="15"/>
      <c r="HZ86" s="15"/>
      <c r="IA86" s="15"/>
      <c r="IB86" s="15"/>
      <c r="IC86" s="15"/>
      <c r="ID86" s="15"/>
      <c r="IE86" s="15"/>
      <c r="IF86" s="15"/>
      <c r="IG86" s="15"/>
      <c r="IH86" s="15"/>
      <c r="II86" s="15"/>
      <c r="IJ86" s="15"/>
      <c r="IK86" s="15"/>
      <c r="IL86" s="15"/>
      <c r="IM86" s="15"/>
      <c r="IN86" s="15"/>
      <c r="IO86" s="15"/>
    </row>
    <row r="87" spans="1:249" s="6" customFormat="1" ht="27" customHeight="1">
      <c r="A87" s="91">
        <v>250313</v>
      </c>
      <c r="B87" s="109" t="s">
        <v>236</v>
      </c>
      <c r="C87" s="98"/>
      <c r="D87" s="98">
        <v>30000</v>
      </c>
      <c r="E87" s="98">
        <v>30000</v>
      </c>
      <c r="F87" s="99"/>
      <c r="G87" s="99">
        <f t="shared" si="5"/>
        <v>100</v>
      </c>
      <c r="H87" s="13"/>
      <c r="I87" s="15"/>
      <c r="J87" s="18"/>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5"/>
      <c r="ET87" s="15"/>
      <c r="EU87" s="15"/>
      <c r="EV87" s="15"/>
      <c r="EW87" s="15"/>
      <c r="EX87" s="15"/>
      <c r="EY87" s="15"/>
      <c r="EZ87" s="15"/>
      <c r="FA87" s="15"/>
      <c r="FB87" s="15"/>
      <c r="FC87" s="15"/>
      <c r="FD87" s="15"/>
      <c r="FE87" s="15"/>
      <c r="FF87" s="15"/>
      <c r="FG87" s="15"/>
      <c r="FH87" s="15"/>
      <c r="FI87" s="15"/>
      <c r="FJ87" s="15"/>
      <c r="FK87" s="15"/>
      <c r="FL87" s="15"/>
      <c r="FM87" s="15"/>
      <c r="FN87" s="15"/>
      <c r="FO87" s="15"/>
      <c r="FP87" s="15"/>
      <c r="FQ87" s="15"/>
      <c r="FR87" s="15"/>
      <c r="FS87" s="15"/>
      <c r="FT87" s="15"/>
      <c r="FU87" s="15"/>
      <c r="FV87" s="15"/>
      <c r="FW87" s="15"/>
      <c r="FX87" s="15"/>
      <c r="FY87" s="15"/>
      <c r="FZ87" s="15"/>
      <c r="GA87" s="15"/>
      <c r="GB87" s="15"/>
      <c r="GC87" s="15"/>
      <c r="GD87" s="15"/>
      <c r="GE87" s="15"/>
      <c r="GF87" s="15"/>
      <c r="GG87" s="15"/>
      <c r="GH87" s="15"/>
      <c r="GI87" s="15"/>
      <c r="GJ87" s="15"/>
      <c r="GK87" s="15"/>
      <c r="GL87" s="15"/>
      <c r="GM87" s="15"/>
      <c r="GN87" s="15"/>
      <c r="GO87" s="15"/>
      <c r="GP87" s="15"/>
      <c r="GQ87" s="15"/>
      <c r="GR87" s="15"/>
      <c r="GS87" s="15"/>
      <c r="GT87" s="15"/>
      <c r="GU87" s="15"/>
      <c r="GV87" s="15"/>
      <c r="GW87" s="15"/>
      <c r="GX87" s="15"/>
      <c r="GY87" s="15"/>
      <c r="GZ87" s="15"/>
      <c r="HA87" s="15"/>
      <c r="HB87" s="15"/>
      <c r="HC87" s="15"/>
      <c r="HD87" s="15"/>
      <c r="HE87" s="15"/>
      <c r="HF87" s="15"/>
      <c r="HG87" s="15"/>
      <c r="HH87" s="15"/>
      <c r="HI87" s="15"/>
      <c r="HJ87" s="15"/>
      <c r="HK87" s="15"/>
      <c r="HL87" s="15"/>
      <c r="HM87" s="15"/>
      <c r="HN87" s="15"/>
      <c r="HO87" s="15"/>
      <c r="HP87" s="15"/>
      <c r="HQ87" s="15"/>
      <c r="HR87" s="15"/>
      <c r="HS87" s="15"/>
      <c r="HT87" s="15"/>
      <c r="HU87" s="15"/>
      <c r="HV87" s="15"/>
      <c r="HW87" s="15"/>
      <c r="HX87" s="15"/>
      <c r="HY87" s="15"/>
      <c r="HZ87" s="15"/>
      <c r="IA87" s="15"/>
      <c r="IB87" s="15"/>
      <c r="IC87" s="15"/>
      <c r="ID87" s="15"/>
      <c r="IE87" s="15"/>
      <c r="IF87" s="15"/>
      <c r="IG87" s="15"/>
      <c r="IH87" s="15"/>
      <c r="II87" s="15"/>
      <c r="IJ87" s="15"/>
      <c r="IK87" s="15"/>
      <c r="IL87" s="15"/>
      <c r="IM87" s="15"/>
      <c r="IN87" s="15"/>
      <c r="IO87" s="15"/>
    </row>
    <row r="88" spans="1:249" s="6" customFormat="1" ht="27" customHeight="1">
      <c r="A88" s="91">
        <v>250315</v>
      </c>
      <c r="B88" s="109" t="s">
        <v>212</v>
      </c>
      <c r="C88" s="98">
        <v>0</v>
      </c>
      <c r="D88" s="98">
        <v>498130</v>
      </c>
      <c r="E88" s="98">
        <v>276348</v>
      </c>
      <c r="F88" s="99">
        <v>0</v>
      </c>
      <c r="G88" s="99">
        <f t="shared" si="5"/>
        <v>55.47708429526429</v>
      </c>
      <c r="H88" s="13"/>
      <c r="I88" s="15"/>
      <c r="J88" s="18"/>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c r="FL88" s="15"/>
      <c r="FM88" s="15"/>
      <c r="FN88" s="15"/>
      <c r="FO88" s="15"/>
      <c r="FP88" s="15"/>
      <c r="FQ88" s="15"/>
      <c r="FR88" s="15"/>
      <c r="FS88" s="15"/>
      <c r="FT88" s="15"/>
      <c r="FU88" s="15"/>
      <c r="FV88" s="15"/>
      <c r="FW88" s="15"/>
      <c r="FX88" s="15"/>
      <c r="FY88" s="15"/>
      <c r="FZ88" s="15"/>
      <c r="GA88" s="15"/>
      <c r="GB88" s="15"/>
      <c r="GC88" s="15"/>
      <c r="GD88" s="15"/>
      <c r="GE88" s="15"/>
      <c r="GF88" s="15"/>
      <c r="GG88" s="15"/>
      <c r="GH88" s="15"/>
      <c r="GI88" s="15"/>
      <c r="GJ88" s="15"/>
      <c r="GK88" s="15"/>
      <c r="GL88" s="15"/>
      <c r="GM88" s="15"/>
      <c r="GN88" s="15"/>
      <c r="GO88" s="15"/>
      <c r="GP88" s="15"/>
      <c r="GQ88" s="15"/>
      <c r="GR88" s="15"/>
      <c r="GS88" s="15"/>
      <c r="GT88" s="15"/>
      <c r="GU88" s="15"/>
      <c r="GV88" s="15"/>
      <c r="GW88" s="15"/>
      <c r="GX88" s="15"/>
      <c r="GY88" s="15"/>
      <c r="GZ88" s="15"/>
      <c r="HA88" s="15"/>
      <c r="HB88" s="15"/>
      <c r="HC88" s="15"/>
      <c r="HD88" s="15"/>
      <c r="HE88" s="15"/>
      <c r="HF88" s="15"/>
      <c r="HG88" s="15"/>
      <c r="HH88" s="15"/>
      <c r="HI88" s="15"/>
      <c r="HJ88" s="15"/>
      <c r="HK88" s="15"/>
      <c r="HL88" s="15"/>
      <c r="HM88" s="15"/>
      <c r="HN88" s="15"/>
      <c r="HO88" s="15"/>
      <c r="HP88" s="15"/>
      <c r="HQ88" s="15"/>
      <c r="HR88" s="15"/>
      <c r="HS88" s="15"/>
      <c r="HT88" s="15"/>
      <c r="HU88" s="15"/>
      <c r="HV88" s="15"/>
      <c r="HW88" s="15"/>
      <c r="HX88" s="15"/>
      <c r="HY88" s="15"/>
      <c r="HZ88" s="15"/>
      <c r="IA88" s="15"/>
      <c r="IB88" s="15"/>
      <c r="IC88" s="15"/>
      <c r="ID88" s="15"/>
      <c r="IE88" s="15"/>
      <c r="IF88" s="15"/>
      <c r="IG88" s="15"/>
      <c r="IH88" s="15"/>
      <c r="II88" s="15"/>
      <c r="IJ88" s="15"/>
      <c r="IK88" s="15"/>
      <c r="IL88" s="15"/>
      <c r="IM88" s="15"/>
      <c r="IN88" s="15"/>
      <c r="IO88" s="15"/>
    </row>
    <row r="89" spans="1:249" s="6" customFormat="1" ht="27" customHeight="1">
      <c r="A89" s="91">
        <v>250352</v>
      </c>
      <c r="B89" s="109" t="s">
        <v>171</v>
      </c>
      <c r="C89" s="98">
        <v>159800</v>
      </c>
      <c r="D89" s="98">
        <v>80800</v>
      </c>
      <c r="E89" s="98">
        <v>80800</v>
      </c>
      <c r="F89" s="99">
        <f>SUM(E89/C89*100)</f>
        <v>50.563204005006256</v>
      </c>
      <c r="G89" s="99">
        <f>SUM(E89/D89*100)</f>
        <v>100</v>
      </c>
      <c r="H89" s="13"/>
      <c r="I89" s="15"/>
      <c r="J89" s="18"/>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c r="FL89" s="15"/>
      <c r="FM89" s="15"/>
      <c r="FN89" s="15"/>
      <c r="FO89" s="15"/>
      <c r="FP89" s="15"/>
      <c r="FQ89" s="15"/>
      <c r="FR89" s="15"/>
      <c r="FS89" s="15"/>
      <c r="FT89" s="15"/>
      <c r="FU89" s="15"/>
      <c r="FV89" s="15"/>
      <c r="FW89" s="15"/>
      <c r="FX89" s="15"/>
      <c r="FY89" s="15"/>
      <c r="FZ89" s="15"/>
      <c r="GA89" s="15"/>
      <c r="GB89" s="15"/>
      <c r="GC89" s="15"/>
      <c r="GD89" s="15"/>
      <c r="GE89" s="15"/>
      <c r="GF89" s="15"/>
      <c r="GG89" s="15"/>
      <c r="GH89" s="15"/>
      <c r="GI89" s="15"/>
      <c r="GJ89" s="15"/>
      <c r="GK89" s="15"/>
      <c r="GL89" s="15"/>
      <c r="GM89" s="15"/>
      <c r="GN89" s="15"/>
      <c r="GO89" s="15"/>
      <c r="GP89" s="15"/>
      <c r="GQ89" s="15"/>
      <c r="GR89" s="15"/>
      <c r="GS89" s="15"/>
      <c r="GT89" s="15"/>
      <c r="GU89" s="15"/>
      <c r="GV89" s="15"/>
      <c r="GW89" s="15"/>
      <c r="GX89" s="15"/>
      <c r="GY89" s="15"/>
      <c r="GZ89" s="15"/>
      <c r="HA89" s="15"/>
      <c r="HB89" s="15"/>
      <c r="HC89" s="15"/>
      <c r="HD89" s="15"/>
      <c r="HE89" s="15"/>
      <c r="HF89" s="15"/>
      <c r="HG89" s="15"/>
      <c r="HH89" s="15"/>
      <c r="HI89" s="15"/>
      <c r="HJ89" s="15"/>
      <c r="HK89" s="15"/>
      <c r="HL89" s="15"/>
      <c r="HM89" s="15"/>
      <c r="HN89" s="15"/>
      <c r="HO89" s="15"/>
      <c r="HP89" s="15"/>
      <c r="HQ89" s="15"/>
      <c r="HR89" s="15"/>
      <c r="HS89" s="15"/>
      <c r="HT89" s="15"/>
      <c r="HU89" s="15"/>
      <c r="HV89" s="15"/>
      <c r="HW89" s="15"/>
      <c r="HX89" s="15"/>
      <c r="HY89" s="15"/>
      <c r="HZ89" s="15"/>
      <c r="IA89" s="15"/>
      <c r="IB89" s="15"/>
      <c r="IC89" s="15"/>
      <c r="ID89" s="15"/>
      <c r="IE89" s="15"/>
      <c r="IF89" s="15"/>
      <c r="IG89" s="15"/>
      <c r="IH89" s="15"/>
      <c r="II89" s="15"/>
      <c r="IJ89" s="15"/>
      <c r="IK89" s="15"/>
      <c r="IL89" s="15"/>
      <c r="IM89" s="15"/>
      <c r="IN89" s="15"/>
      <c r="IO89" s="15"/>
    </row>
    <row r="90" spans="1:249" s="6" customFormat="1" ht="23.25" customHeight="1">
      <c r="A90" s="91">
        <v>250380</v>
      </c>
      <c r="B90" s="109" t="s">
        <v>163</v>
      </c>
      <c r="C90" s="98">
        <v>0</v>
      </c>
      <c r="D90" s="98">
        <v>123100</v>
      </c>
      <c r="E90" s="98">
        <v>97100</v>
      </c>
      <c r="F90" s="99">
        <v>0</v>
      </c>
      <c r="G90" s="99">
        <f t="shared" si="5"/>
        <v>78.87896019496344</v>
      </c>
      <c r="H90" s="13"/>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5"/>
      <c r="EF90" s="15"/>
      <c r="EG90" s="15"/>
      <c r="EH90" s="15"/>
      <c r="EI90" s="15"/>
      <c r="EJ90" s="15"/>
      <c r="EK90" s="15"/>
      <c r="EL90" s="15"/>
      <c r="EM90" s="15"/>
      <c r="EN90" s="15"/>
      <c r="EO90" s="15"/>
      <c r="EP90" s="15"/>
      <c r="EQ90" s="15"/>
      <c r="ER90" s="15"/>
      <c r="ES90" s="15"/>
      <c r="ET90" s="15"/>
      <c r="EU90" s="15"/>
      <c r="EV90" s="15"/>
      <c r="EW90" s="15"/>
      <c r="EX90" s="15"/>
      <c r="EY90" s="15"/>
      <c r="EZ90" s="15"/>
      <c r="FA90" s="15"/>
      <c r="FB90" s="15"/>
      <c r="FC90" s="15"/>
      <c r="FD90" s="15"/>
      <c r="FE90" s="15"/>
      <c r="FF90" s="15"/>
      <c r="FG90" s="15"/>
      <c r="FH90" s="15"/>
      <c r="FI90" s="15"/>
      <c r="FJ90" s="15"/>
      <c r="FK90" s="15"/>
      <c r="FL90" s="15"/>
      <c r="FM90" s="15"/>
      <c r="FN90" s="15"/>
      <c r="FO90" s="15"/>
      <c r="FP90" s="15"/>
      <c r="FQ90" s="15"/>
      <c r="FR90" s="15"/>
      <c r="FS90" s="15"/>
      <c r="FT90" s="15"/>
      <c r="FU90" s="15"/>
      <c r="FV90" s="15"/>
      <c r="FW90" s="15"/>
      <c r="FX90" s="15"/>
      <c r="FY90" s="15"/>
      <c r="FZ90" s="15"/>
      <c r="GA90" s="15"/>
      <c r="GB90" s="15"/>
      <c r="GC90" s="15"/>
      <c r="GD90" s="15"/>
      <c r="GE90" s="15"/>
      <c r="GF90" s="15"/>
      <c r="GG90" s="15"/>
      <c r="GH90" s="15"/>
      <c r="GI90" s="15"/>
      <c r="GJ90" s="15"/>
      <c r="GK90" s="15"/>
      <c r="GL90" s="15"/>
      <c r="GM90" s="15"/>
      <c r="GN90" s="15"/>
      <c r="GO90" s="15"/>
      <c r="GP90" s="15"/>
      <c r="GQ90" s="15"/>
      <c r="GR90" s="15"/>
      <c r="GS90" s="15"/>
      <c r="GT90" s="15"/>
      <c r="GU90" s="15"/>
      <c r="GV90" s="15"/>
      <c r="GW90" s="15"/>
      <c r="GX90" s="15"/>
      <c r="GY90" s="15"/>
      <c r="GZ90" s="15"/>
      <c r="HA90" s="15"/>
      <c r="HB90" s="15"/>
      <c r="HC90" s="15"/>
      <c r="HD90" s="15"/>
      <c r="HE90" s="15"/>
      <c r="HF90" s="15"/>
      <c r="HG90" s="15"/>
      <c r="HH90" s="15"/>
      <c r="HI90" s="15"/>
      <c r="HJ90" s="15"/>
      <c r="HK90" s="15"/>
      <c r="HL90" s="15"/>
      <c r="HM90" s="15"/>
      <c r="HN90" s="15"/>
      <c r="HO90" s="15"/>
      <c r="HP90" s="15"/>
      <c r="HQ90" s="15"/>
      <c r="HR90" s="15"/>
      <c r="HS90" s="15"/>
      <c r="HT90" s="15"/>
      <c r="HU90" s="15"/>
      <c r="HV90" s="15"/>
      <c r="HW90" s="15"/>
      <c r="HX90" s="15"/>
      <c r="HY90" s="15"/>
      <c r="HZ90" s="15"/>
      <c r="IA90" s="15"/>
      <c r="IB90" s="15"/>
      <c r="IC90" s="15"/>
      <c r="ID90" s="15"/>
      <c r="IE90" s="15"/>
      <c r="IF90" s="15"/>
      <c r="IG90" s="15"/>
      <c r="IH90" s="15"/>
      <c r="II90" s="15"/>
      <c r="IJ90" s="15"/>
      <c r="IK90" s="15"/>
      <c r="IL90" s="15"/>
      <c r="IM90" s="15"/>
      <c r="IN90" s="15"/>
      <c r="IO90" s="15"/>
    </row>
    <row r="91" spans="1:249" s="6" customFormat="1" ht="23.25" customHeight="1">
      <c r="A91" s="91">
        <v>250388</v>
      </c>
      <c r="B91" s="109" t="s">
        <v>235</v>
      </c>
      <c r="C91" s="98"/>
      <c r="D91" s="98">
        <v>31400</v>
      </c>
      <c r="E91" s="98">
        <v>31400</v>
      </c>
      <c r="F91" s="99"/>
      <c r="G91" s="99">
        <f t="shared" si="5"/>
        <v>100</v>
      </c>
      <c r="H91" s="13"/>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5"/>
      <c r="EF91" s="15"/>
      <c r="EG91" s="15"/>
      <c r="EH91" s="15"/>
      <c r="EI91" s="15"/>
      <c r="EJ91" s="15"/>
      <c r="EK91" s="15"/>
      <c r="EL91" s="15"/>
      <c r="EM91" s="15"/>
      <c r="EN91" s="15"/>
      <c r="EO91" s="15"/>
      <c r="EP91" s="15"/>
      <c r="EQ91" s="15"/>
      <c r="ER91" s="15"/>
      <c r="ES91" s="15"/>
      <c r="ET91" s="15"/>
      <c r="EU91" s="15"/>
      <c r="EV91" s="15"/>
      <c r="EW91" s="15"/>
      <c r="EX91" s="15"/>
      <c r="EY91" s="15"/>
      <c r="EZ91" s="15"/>
      <c r="FA91" s="15"/>
      <c r="FB91" s="15"/>
      <c r="FC91" s="15"/>
      <c r="FD91" s="15"/>
      <c r="FE91" s="15"/>
      <c r="FF91" s="15"/>
      <c r="FG91" s="15"/>
      <c r="FH91" s="15"/>
      <c r="FI91" s="15"/>
      <c r="FJ91" s="15"/>
      <c r="FK91" s="15"/>
      <c r="FL91" s="15"/>
      <c r="FM91" s="15"/>
      <c r="FN91" s="15"/>
      <c r="FO91" s="15"/>
      <c r="FP91" s="15"/>
      <c r="FQ91" s="15"/>
      <c r="FR91" s="15"/>
      <c r="FS91" s="15"/>
      <c r="FT91" s="15"/>
      <c r="FU91" s="15"/>
      <c r="FV91" s="15"/>
      <c r="FW91" s="15"/>
      <c r="FX91" s="15"/>
      <c r="FY91" s="15"/>
      <c r="FZ91" s="15"/>
      <c r="GA91" s="15"/>
      <c r="GB91" s="15"/>
      <c r="GC91" s="15"/>
      <c r="GD91" s="15"/>
      <c r="GE91" s="15"/>
      <c r="GF91" s="15"/>
      <c r="GG91" s="15"/>
      <c r="GH91" s="15"/>
      <c r="GI91" s="15"/>
      <c r="GJ91" s="15"/>
      <c r="GK91" s="15"/>
      <c r="GL91" s="15"/>
      <c r="GM91" s="15"/>
      <c r="GN91" s="15"/>
      <c r="GO91" s="15"/>
      <c r="GP91" s="15"/>
      <c r="GQ91" s="15"/>
      <c r="GR91" s="15"/>
      <c r="GS91" s="15"/>
      <c r="GT91" s="15"/>
      <c r="GU91" s="15"/>
      <c r="GV91" s="15"/>
      <c r="GW91" s="15"/>
      <c r="GX91" s="15"/>
      <c r="GY91" s="15"/>
      <c r="GZ91" s="15"/>
      <c r="HA91" s="15"/>
      <c r="HB91" s="15"/>
      <c r="HC91" s="15"/>
      <c r="HD91" s="15"/>
      <c r="HE91" s="15"/>
      <c r="HF91" s="15"/>
      <c r="HG91" s="15"/>
      <c r="HH91" s="15"/>
      <c r="HI91" s="15"/>
      <c r="HJ91" s="15"/>
      <c r="HK91" s="15"/>
      <c r="HL91" s="15"/>
      <c r="HM91" s="15"/>
      <c r="HN91" s="15"/>
      <c r="HO91" s="15"/>
      <c r="HP91" s="15"/>
      <c r="HQ91" s="15"/>
      <c r="HR91" s="15"/>
      <c r="HS91" s="15"/>
      <c r="HT91" s="15"/>
      <c r="HU91" s="15"/>
      <c r="HV91" s="15"/>
      <c r="HW91" s="15"/>
      <c r="HX91" s="15"/>
      <c r="HY91" s="15"/>
      <c r="HZ91" s="15"/>
      <c r="IA91" s="15"/>
      <c r="IB91" s="15"/>
      <c r="IC91" s="15"/>
      <c r="ID91" s="15"/>
      <c r="IE91" s="15"/>
      <c r="IF91" s="15"/>
      <c r="IG91" s="15"/>
      <c r="IH91" s="15"/>
      <c r="II91" s="15"/>
      <c r="IJ91" s="15"/>
      <c r="IK91" s="15"/>
      <c r="IL91" s="15"/>
      <c r="IM91" s="15"/>
      <c r="IN91" s="15"/>
      <c r="IO91" s="15"/>
    </row>
    <row r="92" spans="1:10" ht="27.75" customHeight="1">
      <c r="A92" s="90">
        <v>900203</v>
      </c>
      <c r="B92" s="108" t="s">
        <v>123</v>
      </c>
      <c r="C92" s="97">
        <f>SUM(C85:C90)</f>
        <v>174548183</v>
      </c>
      <c r="D92" s="97">
        <f>SUM(D85:D91)</f>
        <v>112996728.13</v>
      </c>
      <c r="E92" s="97">
        <f>SUM(E85:E91)</f>
        <v>91360596.69999997</v>
      </c>
      <c r="F92" s="96">
        <f t="shared" si="4"/>
        <v>52.341190340549105</v>
      </c>
      <c r="G92" s="96">
        <f t="shared" si="5"/>
        <v>80.85242662503627</v>
      </c>
      <c r="I92" s="17">
        <f>112724026.12-E92</f>
        <v>21363429.42000003</v>
      </c>
      <c r="J92" s="19" t="e">
        <f>D92+D94-'1 Доходи'!#REF!</f>
        <v>#REF!</v>
      </c>
    </row>
    <row r="93" spans="1:249" s="6" customFormat="1" ht="24" customHeight="1">
      <c r="A93" s="90"/>
      <c r="B93" s="108" t="s">
        <v>124</v>
      </c>
      <c r="C93" s="97">
        <f>C94</f>
        <v>100000</v>
      </c>
      <c r="D93" s="97">
        <f>D94</f>
        <v>40000</v>
      </c>
      <c r="E93" s="97">
        <f>E94</f>
        <v>10000</v>
      </c>
      <c r="F93" s="96">
        <f>SUM(E93/C93*100)</f>
        <v>10</v>
      </c>
      <c r="G93" s="96">
        <f t="shared" si="5"/>
        <v>25</v>
      </c>
      <c r="H93" s="43"/>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5"/>
      <c r="EF93" s="15"/>
      <c r="EG93" s="15"/>
      <c r="EH93" s="15"/>
      <c r="EI93" s="15"/>
      <c r="EJ93" s="15"/>
      <c r="EK93" s="15"/>
      <c r="EL93" s="15"/>
      <c r="EM93" s="15"/>
      <c r="EN93" s="15"/>
      <c r="EO93" s="15"/>
      <c r="EP93" s="15"/>
      <c r="EQ93" s="15"/>
      <c r="ER93" s="15"/>
      <c r="ES93" s="15"/>
      <c r="ET93" s="15"/>
      <c r="EU93" s="15"/>
      <c r="EV93" s="15"/>
      <c r="EW93" s="15"/>
      <c r="EX93" s="15"/>
      <c r="EY93" s="15"/>
      <c r="EZ93" s="15"/>
      <c r="FA93" s="15"/>
      <c r="FB93" s="15"/>
      <c r="FC93" s="15"/>
      <c r="FD93" s="15"/>
      <c r="FE93" s="15"/>
      <c r="FF93" s="15"/>
      <c r="FG93" s="15"/>
      <c r="FH93" s="15"/>
      <c r="FI93" s="15"/>
      <c r="FJ93" s="15"/>
      <c r="FK93" s="15"/>
      <c r="FL93" s="15"/>
      <c r="FM93" s="15"/>
      <c r="FN93" s="15"/>
      <c r="FO93" s="15"/>
      <c r="FP93" s="15"/>
      <c r="FQ93" s="15"/>
      <c r="FR93" s="15"/>
      <c r="FS93" s="15"/>
      <c r="FT93" s="15"/>
      <c r="FU93" s="15"/>
      <c r="FV93" s="15"/>
      <c r="FW93" s="15"/>
      <c r="FX93" s="15"/>
      <c r="FY93" s="15"/>
      <c r="FZ93" s="15"/>
      <c r="GA93" s="15"/>
      <c r="GB93" s="15"/>
      <c r="GC93" s="15"/>
      <c r="GD93" s="15"/>
      <c r="GE93" s="15"/>
      <c r="GF93" s="15"/>
      <c r="GG93" s="15"/>
      <c r="GH93" s="15"/>
      <c r="GI93" s="15"/>
      <c r="GJ93" s="15"/>
      <c r="GK93" s="15"/>
      <c r="GL93" s="15"/>
      <c r="GM93" s="15"/>
      <c r="GN93" s="15"/>
      <c r="GO93" s="15"/>
      <c r="GP93" s="15"/>
      <c r="GQ93" s="15"/>
      <c r="GR93" s="15"/>
      <c r="GS93" s="15"/>
      <c r="GT93" s="15"/>
      <c r="GU93" s="15"/>
      <c r="GV93" s="15"/>
      <c r="GW93" s="15"/>
      <c r="GX93" s="15"/>
      <c r="GY93" s="15"/>
      <c r="GZ93" s="15"/>
      <c r="HA93" s="15"/>
      <c r="HB93" s="15"/>
      <c r="HC93" s="15"/>
      <c r="HD93" s="15"/>
      <c r="HE93" s="15"/>
      <c r="HF93" s="15"/>
      <c r="HG93" s="15"/>
      <c r="HH93" s="15"/>
      <c r="HI93" s="15"/>
      <c r="HJ93" s="15"/>
      <c r="HK93" s="15"/>
      <c r="HL93" s="15"/>
      <c r="HM93" s="15"/>
      <c r="HN93" s="15"/>
      <c r="HO93" s="15"/>
      <c r="HP93" s="15"/>
      <c r="HQ93" s="15"/>
      <c r="HR93" s="15"/>
      <c r="HS93" s="15"/>
      <c r="HT93" s="15"/>
      <c r="HU93" s="15"/>
      <c r="HV93" s="15"/>
      <c r="HW93" s="15"/>
      <c r="HX93" s="15"/>
      <c r="HY93" s="15"/>
      <c r="HZ93" s="15"/>
      <c r="IA93" s="15"/>
      <c r="IB93" s="15"/>
      <c r="IC93" s="15"/>
      <c r="ID93" s="15"/>
      <c r="IE93" s="15"/>
      <c r="IF93" s="15"/>
      <c r="IG93" s="15"/>
      <c r="IH93" s="15"/>
      <c r="II93" s="15"/>
      <c r="IJ93" s="15"/>
      <c r="IK93" s="15"/>
      <c r="IL93" s="15"/>
      <c r="IM93" s="15"/>
      <c r="IN93" s="15"/>
      <c r="IO93" s="15"/>
    </row>
    <row r="94" spans="1:7" ht="25.5" customHeight="1">
      <c r="A94" s="92">
        <v>250911</v>
      </c>
      <c r="B94" s="121" t="s">
        <v>125</v>
      </c>
      <c r="C94" s="126">
        <v>100000</v>
      </c>
      <c r="D94" s="126">
        <v>40000</v>
      </c>
      <c r="E94" s="126">
        <v>10000</v>
      </c>
      <c r="F94" s="99">
        <f>SUM(E94/C94*100)</f>
        <v>10</v>
      </c>
      <c r="G94" s="99">
        <f t="shared" si="5"/>
        <v>25</v>
      </c>
    </row>
    <row r="95" spans="1:7" ht="21" customHeight="1">
      <c r="A95" s="144" t="s">
        <v>1</v>
      </c>
      <c r="B95" s="145"/>
      <c r="C95" s="145"/>
      <c r="D95" s="145"/>
      <c r="E95" s="145"/>
      <c r="F95" s="145"/>
      <c r="G95" s="146"/>
    </row>
    <row r="96" spans="1:7" ht="24" customHeight="1">
      <c r="A96" s="85" t="s">
        <v>126</v>
      </c>
      <c r="B96" s="107" t="s">
        <v>127</v>
      </c>
      <c r="C96" s="95">
        <v>32440</v>
      </c>
      <c r="D96" s="95"/>
      <c r="E96" s="95">
        <v>3172.38</v>
      </c>
      <c r="F96" s="96">
        <f aca="true" t="shared" si="6" ref="F96:F102">SUM(E96/C96*100)</f>
        <v>9.779223181257708</v>
      </c>
      <c r="G96" s="96">
        <v>0</v>
      </c>
    </row>
    <row r="97" spans="1:7" ht="19.5" customHeight="1">
      <c r="A97" s="86" t="s">
        <v>5</v>
      </c>
      <c r="B97" s="108" t="s">
        <v>6</v>
      </c>
      <c r="C97" s="97">
        <f>C98</f>
        <v>1321030</v>
      </c>
      <c r="D97" s="97">
        <f>D98</f>
        <v>258375</v>
      </c>
      <c r="E97" s="97">
        <f>E98</f>
        <v>537396.37</v>
      </c>
      <c r="F97" s="96">
        <f t="shared" si="6"/>
        <v>40.680103404161905</v>
      </c>
      <c r="G97" s="96" t="s">
        <v>190</v>
      </c>
    </row>
    <row r="98" spans="1:7" ht="24" customHeight="1">
      <c r="A98" s="87" t="s">
        <v>7</v>
      </c>
      <c r="B98" s="109" t="s">
        <v>128</v>
      </c>
      <c r="C98" s="98">
        <v>1321030</v>
      </c>
      <c r="D98" s="98">
        <v>258375</v>
      </c>
      <c r="E98" s="98">
        <v>537396.37</v>
      </c>
      <c r="F98" s="99">
        <f t="shared" si="6"/>
        <v>40.680103404161905</v>
      </c>
      <c r="G98" s="99" t="s">
        <v>190</v>
      </c>
    </row>
    <row r="99" spans="1:7" ht="24" customHeight="1">
      <c r="A99" s="86" t="s">
        <v>16</v>
      </c>
      <c r="B99" s="108" t="s">
        <v>129</v>
      </c>
      <c r="C99" s="97">
        <f>C100+C101</f>
        <v>2387896</v>
      </c>
      <c r="D99" s="97">
        <f>D100+D101</f>
        <v>307067.83999999997</v>
      </c>
      <c r="E99" s="97">
        <f>E100+E101</f>
        <v>845559.62</v>
      </c>
      <c r="F99" s="96">
        <f t="shared" si="6"/>
        <v>35.41023645920928</v>
      </c>
      <c r="G99" s="96" t="s">
        <v>190</v>
      </c>
    </row>
    <row r="100" spans="1:7" ht="24" customHeight="1">
      <c r="A100" s="87" t="s">
        <v>18</v>
      </c>
      <c r="B100" s="109" t="s">
        <v>19</v>
      </c>
      <c r="C100" s="98">
        <v>2214896</v>
      </c>
      <c r="D100" s="98">
        <v>134067.84</v>
      </c>
      <c r="E100" s="98">
        <v>748140.59</v>
      </c>
      <c r="F100" s="99">
        <f t="shared" si="6"/>
        <v>33.77768482131892</v>
      </c>
      <c r="G100" s="99">
        <v>0</v>
      </c>
    </row>
    <row r="101" spans="1:7" ht="24" customHeight="1">
      <c r="A101" s="87" t="s">
        <v>205</v>
      </c>
      <c r="B101" s="109" t="s">
        <v>211</v>
      </c>
      <c r="C101" s="98">
        <v>173000</v>
      </c>
      <c r="D101" s="98">
        <v>173000</v>
      </c>
      <c r="E101" s="98">
        <v>97419.03</v>
      </c>
      <c r="F101" s="99">
        <f t="shared" si="6"/>
        <v>56.31157803468207</v>
      </c>
      <c r="G101" s="99">
        <f t="shared" si="5"/>
        <v>56.31157803468207</v>
      </c>
    </row>
    <row r="102" spans="1:7" ht="24" customHeight="1">
      <c r="A102" s="86" t="s">
        <v>24</v>
      </c>
      <c r="B102" s="108" t="s">
        <v>130</v>
      </c>
      <c r="C102" s="97">
        <f>C103</f>
        <v>285000</v>
      </c>
      <c r="D102" s="97">
        <f>D103</f>
        <v>0</v>
      </c>
      <c r="E102" s="97">
        <f>E103</f>
        <v>79019.04</v>
      </c>
      <c r="F102" s="96">
        <f t="shared" si="6"/>
        <v>27.725978947368418</v>
      </c>
      <c r="G102" s="99">
        <v>0</v>
      </c>
    </row>
    <row r="103" spans="1:7" ht="24" customHeight="1">
      <c r="A103" s="87" t="s">
        <v>90</v>
      </c>
      <c r="B103" s="109" t="s">
        <v>131</v>
      </c>
      <c r="C103" s="98">
        <v>285000</v>
      </c>
      <c r="D103" s="129">
        <v>0</v>
      </c>
      <c r="E103" s="98">
        <v>79019.04</v>
      </c>
      <c r="F103" s="99">
        <f>SUM(E103/C103*100)</f>
        <v>27.725978947368418</v>
      </c>
      <c r="G103" s="99">
        <v>0</v>
      </c>
    </row>
    <row r="104" spans="1:7" ht="24" customHeight="1">
      <c r="A104" s="86" t="s">
        <v>132</v>
      </c>
      <c r="B104" s="108" t="s">
        <v>133</v>
      </c>
      <c r="C104" s="97">
        <f>SUM(C105:C107)</f>
        <v>113000</v>
      </c>
      <c r="D104" s="97">
        <f>SUM(D105:D107)</f>
        <v>0</v>
      </c>
      <c r="E104" s="97">
        <f>SUM(E105:E107)</f>
        <v>12508.16</v>
      </c>
      <c r="F104" s="96">
        <f aca="true" t="shared" si="7" ref="F104:F115">SUM(E104/C104*100)</f>
        <v>11.06916814159292</v>
      </c>
      <c r="G104" s="96">
        <v>0</v>
      </c>
    </row>
    <row r="105" spans="1:7" ht="24" customHeight="1">
      <c r="A105" s="87" t="s">
        <v>134</v>
      </c>
      <c r="B105" s="109" t="s">
        <v>102</v>
      </c>
      <c r="C105" s="98">
        <v>10000</v>
      </c>
      <c r="D105" s="98">
        <v>0</v>
      </c>
      <c r="E105" s="98">
        <v>5378</v>
      </c>
      <c r="F105" s="99">
        <f t="shared" si="7"/>
        <v>53.779999999999994</v>
      </c>
      <c r="G105" s="99">
        <v>0</v>
      </c>
    </row>
    <row r="106" spans="1:7" ht="24" customHeight="1">
      <c r="A106" s="87" t="s">
        <v>135</v>
      </c>
      <c r="B106" s="109" t="s">
        <v>104</v>
      </c>
      <c r="C106" s="98">
        <v>54430</v>
      </c>
      <c r="D106" s="98">
        <v>0</v>
      </c>
      <c r="E106" s="98">
        <v>5447.8</v>
      </c>
      <c r="F106" s="99">
        <f t="shared" si="7"/>
        <v>10.008818666176742</v>
      </c>
      <c r="G106" s="99">
        <v>0</v>
      </c>
    </row>
    <row r="107" spans="1:7" ht="24" customHeight="1">
      <c r="A107" s="87" t="s">
        <v>136</v>
      </c>
      <c r="B107" s="109" t="s">
        <v>105</v>
      </c>
      <c r="C107" s="98">
        <v>48570</v>
      </c>
      <c r="D107" s="98">
        <v>0</v>
      </c>
      <c r="E107" s="98">
        <v>1682.36</v>
      </c>
      <c r="F107" s="99">
        <f t="shared" si="7"/>
        <v>3.4637842289479104</v>
      </c>
      <c r="G107" s="99">
        <v>0</v>
      </c>
    </row>
    <row r="108" spans="1:7" ht="21" customHeight="1">
      <c r="A108" s="93" t="s">
        <v>137</v>
      </c>
      <c r="B108" s="110" t="s">
        <v>138</v>
      </c>
      <c r="C108" s="100">
        <f>C109</f>
        <v>250000</v>
      </c>
      <c r="D108" s="100">
        <f>D109</f>
        <v>90500</v>
      </c>
      <c r="E108" s="100">
        <f>E109</f>
        <v>41500</v>
      </c>
      <c r="F108" s="96">
        <f t="shared" si="7"/>
        <v>16.6</v>
      </c>
      <c r="G108" s="96">
        <f>SUM(E108/D108*100)</f>
        <v>45.85635359116022</v>
      </c>
    </row>
    <row r="109" spans="1:7" ht="24" customHeight="1">
      <c r="A109" s="87" t="s">
        <v>139</v>
      </c>
      <c r="B109" s="109" t="s">
        <v>140</v>
      </c>
      <c r="C109" s="98">
        <v>250000</v>
      </c>
      <c r="D109" s="98">
        <v>90500</v>
      </c>
      <c r="E109" s="98">
        <v>41500</v>
      </c>
      <c r="F109" s="99">
        <f>SUM(E109/C109*100)</f>
        <v>16.6</v>
      </c>
      <c r="G109" s="99">
        <f>SUM(E109/D109*100)</f>
        <v>45.85635359116022</v>
      </c>
    </row>
    <row r="110" spans="1:7" ht="24" customHeight="1">
      <c r="A110" s="90">
        <v>180000</v>
      </c>
      <c r="B110" s="108" t="s">
        <v>195</v>
      </c>
      <c r="C110" s="97">
        <f>C111</f>
        <v>2500</v>
      </c>
      <c r="D110" s="97">
        <f>D111</f>
        <v>92444</v>
      </c>
      <c r="E110" s="97">
        <f>E111</f>
        <v>92102.82</v>
      </c>
      <c r="F110" s="96">
        <f>SUM(E110/C110*100)</f>
        <v>3684.1128000000003</v>
      </c>
      <c r="G110" s="96">
        <v>0</v>
      </c>
    </row>
    <row r="111" spans="1:7" ht="24" customHeight="1">
      <c r="A111" s="91">
        <v>180404</v>
      </c>
      <c r="B111" s="109" t="s">
        <v>194</v>
      </c>
      <c r="C111" s="98">
        <v>2500</v>
      </c>
      <c r="D111" s="98">
        <v>92444</v>
      </c>
      <c r="E111" s="98">
        <v>92102.82</v>
      </c>
      <c r="F111" s="99">
        <f>SUM(E111/C111*100)</f>
        <v>3684.1128000000003</v>
      </c>
      <c r="G111" s="99">
        <v>0</v>
      </c>
    </row>
    <row r="112" spans="1:7" ht="24" customHeight="1">
      <c r="A112" s="94" t="s">
        <v>226</v>
      </c>
      <c r="B112" s="111" t="s">
        <v>227</v>
      </c>
      <c r="C112" s="97">
        <f>C113</f>
        <v>160</v>
      </c>
      <c r="D112" s="97">
        <f>D113</f>
        <v>99281</v>
      </c>
      <c r="E112" s="97">
        <f>E113</f>
        <v>0</v>
      </c>
      <c r="F112" s="96">
        <v>0</v>
      </c>
      <c r="G112" s="96">
        <f>SUM(E112/D112*100)</f>
        <v>0</v>
      </c>
    </row>
    <row r="113" spans="1:7" ht="24" customHeight="1">
      <c r="A113" s="91">
        <v>200200</v>
      </c>
      <c r="B113" s="109" t="s">
        <v>228</v>
      </c>
      <c r="C113" s="98">
        <v>160</v>
      </c>
      <c r="D113" s="98">
        <v>99281</v>
      </c>
      <c r="E113" s="98"/>
      <c r="F113" s="99">
        <v>0</v>
      </c>
      <c r="G113" s="99">
        <f>SUM(E113/D113*100)</f>
        <v>0</v>
      </c>
    </row>
    <row r="114" spans="1:7" ht="24" customHeight="1">
      <c r="A114" s="91">
        <v>240604</v>
      </c>
      <c r="B114" s="109" t="s">
        <v>231</v>
      </c>
      <c r="C114" s="98">
        <v>0</v>
      </c>
      <c r="D114" s="98">
        <v>3000</v>
      </c>
      <c r="E114" s="98"/>
      <c r="F114" s="99">
        <v>0</v>
      </c>
      <c r="G114" s="99">
        <v>0</v>
      </c>
    </row>
    <row r="115" spans="1:7" ht="43.5" customHeight="1">
      <c r="A115" s="87" t="s">
        <v>181</v>
      </c>
      <c r="B115" s="109" t="s">
        <v>182</v>
      </c>
      <c r="C115" s="98">
        <v>1110200</v>
      </c>
      <c r="D115" s="98">
        <v>567800</v>
      </c>
      <c r="E115" s="98">
        <v>168400</v>
      </c>
      <c r="F115" s="99">
        <f t="shared" si="7"/>
        <v>15.168438119257791</v>
      </c>
      <c r="G115" s="99">
        <f>SUM(E115/D115*100)</f>
        <v>29.658330398027477</v>
      </c>
    </row>
    <row r="116" spans="1:9" ht="25.5" customHeight="1">
      <c r="A116" s="91"/>
      <c r="B116" s="108" t="s">
        <v>141</v>
      </c>
      <c r="C116" s="97">
        <f>SUM(C96,C97,C99,C102,C104,C108,C115,C112,C110,C114)</f>
        <v>5502226</v>
      </c>
      <c r="D116" s="97">
        <f>SUM(D96,D97,D99,D102,D104,D108,D115,D112,D110,D114)</f>
        <v>1418467.8399999999</v>
      </c>
      <c r="E116" s="97">
        <f>SUM(E96,E97,E99,E102,E104,E108,E115,E112,E110,E114)</f>
        <v>1779658.3900000001</v>
      </c>
      <c r="F116" s="96">
        <f>SUM(E116/C116*100)</f>
        <v>32.34433463838091</v>
      </c>
      <c r="G116" s="96">
        <f>SUM(E116/D116*100)</f>
        <v>125.46342890650241</v>
      </c>
      <c r="I116" s="17"/>
    </row>
    <row r="117" spans="1:7" ht="19.5" customHeight="1">
      <c r="A117" s="91"/>
      <c r="B117" s="108" t="s">
        <v>142</v>
      </c>
      <c r="C117" s="97">
        <f>C118+C119</f>
        <v>0</v>
      </c>
      <c r="D117" s="97">
        <f>D118+D119</f>
        <v>0</v>
      </c>
      <c r="E117" s="97">
        <f>E118+E119</f>
        <v>-30000</v>
      </c>
      <c r="F117" s="96">
        <v>0</v>
      </c>
      <c r="G117" s="96">
        <v>0</v>
      </c>
    </row>
    <row r="118" spans="1:7" ht="27" customHeight="1">
      <c r="A118" s="91">
        <v>250911</v>
      </c>
      <c r="B118" s="109" t="s">
        <v>125</v>
      </c>
      <c r="C118" s="101">
        <v>100000</v>
      </c>
      <c r="D118" s="102">
        <v>40000</v>
      </c>
      <c r="E118" s="98">
        <v>10000</v>
      </c>
      <c r="F118" s="99">
        <f>SUM(E118/C118*100)</f>
        <v>10</v>
      </c>
      <c r="G118" s="99">
        <f>SUM(E118/D118*100)</f>
        <v>25</v>
      </c>
    </row>
    <row r="119" spans="1:7" ht="27" customHeight="1">
      <c r="A119" s="91">
        <v>250912</v>
      </c>
      <c r="B119" s="109" t="s">
        <v>143</v>
      </c>
      <c r="C119" s="101">
        <v>-100000</v>
      </c>
      <c r="D119" s="102">
        <v>-40000</v>
      </c>
      <c r="E119" s="98">
        <v>-40000</v>
      </c>
      <c r="F119" s="99">
        <f>SUM(E119/C119*100)</f>
        <v>40</v>
      </c>
      <c r="G119" s="99">
        <f>SUM(E119/D119*100)</f>
        <v>100</v>
      </c>
    </row>
    <row r="120" spans="1:7" ht="21" customHeight="1">
      <c r="A120" s="8"/>
      <c r="B120" s="112" t="s">
        <v>144</v>
      </c>
      <c r="C120" s="97">
        <f>C92+C116</f>
        <v>180050409</v>
      </c>
      <c r="D120" s="97">
        <f>D92+D116</f>
        <v>114415195.97</v>
      </c>
      <c r="E120" s="97">
        <f>E92+E116</f>
        <v>93140255.08999997</v>
      </c>
      <c r="F120" s="96">
        <f>SUM(E120/C120*100)</f>
        <v>51.73009914684502</v>
      </c>
      <c r="G120" s="96">
        <f>SUM(E120/D120*100)</f>
        <v>81.40549365000574</v>
      </c>
    </row>
    <row r="121" spans="2:5" ht="18.75" customHeight="1">
      <c r="B121" s="103" t="s">
        <v>145</v>
      </c>
      <c r="C121" s="104"/>
      <c r="D121" s="105"/>
      <c r="E121" s="3"/>
    </row>
    <row r="122" spans="2:5" ht="24" customHeight="1">
      <c r="B122" s="106" t="s">
        <v>146</v>
      </c>
      <c r="C122" s="104"/>
      <c r="D122" s="105" t="s">
        <v>147</v>
      </c>
      <c r="E122" s="3"/>
    </row>
    <row r="123" ht="17.25">
      <c r="C123" s="11"/>
    </row>
    <row r="124" spans="2:5" ht="28.5" customHeight="1">
      <c r="B124" s="130" t="s">
        <v>193</v>
      </c>
      <c r="C124" s="131">
        <f>C7+C17+C19+C20+C21+C22+C23+C24+C25+C26+C27+C28+C29+C30+C31+C32+C33+C34+C35+C36+C37+C38+C39+C40+C41+C42+C44+C51+C55+C73+C75</f>
        <v>67754176</v>
      </c>
      <c r="D124" s="131">
        <f>D7+D17+D19+D20+D21+D22+D23+D24+D25+D26+D27+D28+D29+D30+D31+D32+D33+D34+D35+D36+D37+D38+D39+D40+D41+D42+D44+D55+D75+D73</f>
        <v>36273687</v>
      </c>
      <c r="E124" s="131">
        <f>E7+E17+E19+E20+E21+E22+E23+E24+E25+E26+E27+E28+E29+E30+E31+E32+E33+E34+E35+E36+E37+E38+E39+E40+E41+E42+E44+E55+E75+E72</f>
        <v>32981467.689999998</v>
      </c>
    </row>
    <row r="125" spans="2:5" ht="26.25" customHeight="1">
      <c r="B125" s="130" t="s">
        <v>234</v>
      </c>
      <c r="C125" s="131">
        <f>C85-C124</f>
        <v>100155161</v>
      </c>
      <c r="D125" s="131">
        <f>D85-D124</f>
        <v>72452809.13</v>
      </c>
      <c r="E125" s="131">
        <f>E85-E124</f>
        <v>54778975.37999998</v>
      </c>
    </row>
    <row r="126" spans="2:6" ht="27" customHeight="1">
      <c r="B126" s="132" t="s">
        <v>232</v>
      </c>
      <c r="C126" s="12"/>
      <c r="D126" s="22"/>
      <c r="E126" s="131">
        <v>52831419.11</v>
      </c>
      <c r="F126" s="134">
        <f>E126/1000</f>
        <v>52831.41911</v>
      </c>
    </row>
    <row r="127" spans="2:6" ht="24.75">
      <c r="B127" s="132" t="s">
        <v>233</v>
      </c>
      <c r="E127" s="133">
        <f>SUM(E126/E125*100)</f>
        <v>96.44470117140774</v>
      </c>
      <c r="F127" s="10"/>
    </row>
    <row r="128" spans="2:7" ht="15">
      <c r="B128" s="4" t="s">
        <v>148</v>
      </c>
      <c r="C128" s="12"/>
      <c r="D128" s="12"/>
      <c r="G128" s="10"/>
    </row>
    <row r="130" ht="22.5">
      <c r="G130" s="49"/>
    </row>
    <row r="131" spans="4:5" ht="15">
      <c r="D131" s="10"/>
      <c r="E131" s="10"/>
    </row>
    <row r="133" ht="15">
      <c r="E133" s="10">
        <f>E116+E92</f>
        <v>93140255.08999997</v>
      </c>
    </row>
    <row r="136" ht="15">
      <c r="F136" s="42"/>
    </row>
  </sheetData>
  <sheetProtection/>
  <mergeCells count="3">
    <mergeCell ref="A2:G2"/>
    <mergeCell ref="A3:G3"/>
    <mergeCell ref="A95:G95"/>
  </mergeCells>
  <printOptions horizontalCentered="1"/>
  <pageMargins left="0.1968503937007874" right="0.1968503937007874" top="0.3937007874015748" bottom="0.1968503937007874" header="0.31496062992125984" footer="0.35433070866141736"/>
  <pageSetup horizontalDpi="600" verticalDpi="600" orientation="landscape" paperSize="9" scale="49" r:id="rId3"/>
  <rowBreaks count="2" manualBreakCount="2">
    <brk id="32" max="6" man="1"/>
    <brk id="73"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u252104</cp:lastModifiedBy>
  <cp:lastPrinted>2014-08-19T09:11:09Z</cp:lastPrinted>
  <dcterms:created xsi:type="dcterms:W3CDTF">2002-12-06T14:14:06Z</dcterms:created>
  <dcterms:modified xsi:type="dcterms:W3CDTF">2014-08-19T09:41:45Z</dcterms:modified>
  <cp:category/>
  <cp:version/>
  <cp:contentType/>
  <cp:contentStatus/>
</cp:coreProperties>
</file>